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solitea-my.sharepoint.com/personal/karel_kolman_seyfor_com/Documents/05_BLG/"/>
    </mc:Choice>
  </mc:AlternateContent>
  <xr:revisionPtr revIDLastSave="59" documentId="8_{5434DF16-27FA-49AC-A3D7-413ABE89765F}" xr6:coauthVersionLast="47" xr6:coauthVersionMax="47" xr10:uidLastSave="{EC735414-2CC0-478C-86EB-224AAF7338F8}"/>
  <bookViews>
    <workbookView xWindow="3915" yWindow="555" windowWidth="23040" windowHeight="11070" xr2:uid="{00000000-000D-0000-FFFF-FFFF00000000}"/>
  </bookViews>
  <sheets>
    <sheet name="OL170001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2" l="1"/>
  <c r="J65" i="2" s="1"/>
  <c r="D45" i="2"/>
  <c r="D46" i="2" s="1"/>
  <c r="D52" i="2" s="1"/>
  <c r="I30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23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I7" i="2"/>
  <c r="K6" i="2"/>
  <c r="J6" i="2"/>
  <c r="I6" i="2"/>
  <c r="K5" i="2"/>
  <c r="J5" i="2"/>
  <c r="I5" i="2"/>
  <c r="K4" i="2"/>
  <c r="J4" i="2"/>
  <c r="I4" i="2"/>
  <c r="K3" i="2"/>
  <c r="J3" i="2"/>
  <c r="I3" i="2"/>
  <c r="K2" i="2"/>
  <c r="J2" i="2"/>
  <c r="I2" i="2"/>
  <c r="D53" i="2" l="1"/>
  <c r="D54" i="2" s="1"/>
  <c r="F52" i="2" s="1"/>
  <c r="F53" i="2" l="1"/>
  <c r="I79" i="2" s="1"/>
  <c r="I75" i="2"/>
  <c r="I71" i="2"/>
  <c r="I72" i="2"/>
  <c r="I70" i="2"/>
  <c r="I73" i="2"/>
  <c r="I74" i="2"/>
  <c r="I78" i="2" l="1"/>
  <c r="I77" i="2"/>
  <c r="I76" i="2"/>
  <c r="F54" i="2"/>
  <c r="I81" i="2"/>
  <c r="I80" i="2"/>
  <c r="J83" i="2" l="1"/>
  <c r="I82" i="2"/>
</calcChain>
</file>

<file path=xl/sharedStrings.xml><?xml version="1.0" encoding="utf-8"?>
<sst xmlns="http://schemas.openxmlformats.org/spreadsheetml/2006/main" count="339" uniqueCount="108">
  <si>
    <t>Type</t>
  </si>
  <si>
    <t>No.</t>
  </si>
  <si>
    <t>Description</t>
  </si>
  <si>
    <t>Unit Price Excl. VAT</t>
  </si>
  <si>
    <t>VAT Bus. Posting Group</t>
  </si>
  <si>
    <t>VAT Prod. Posting Group</t>
  </si>
  <si>
    <t>Original Document No.</t>
  </si>
  <si>
    <t>Contract Code</t>
  </si>
  <si>
    <t>VAT Date</t>
  </si>
  <si>
    <t>G/L Account</t>
  </si>
  <si>
    <t>602110</t>
  </si>
  <si>
    <t/>
  </si>
  <si>
    <t>OL úrok</t>
  </si>
  <si>
    <t>DOM_O</t>
  </si>
  <si>
    <t>S20</t>
  </si>
  <si>
    <t>MR000164</t>
  </si>
  <si>
    <t>OL1700015</t>
  </si>
  <si>
    <t>Istina</t>
  </si>
  <si>
    <t xml:space="preserve">zaokruhlenie </t>
  </si>
  <si>
    <t>Služba - Iné</t>
  </si>
  <si>
    <t>Služba - servis</t>
  </si>
  <si>
    <t>PŮVODNÍ RS ŘÁDEK</t>
  </si>
  <si>
    <t>S23</t>
  </si>
  <si>
    <t>POČET ŘÁDNÝCH SPLÁTEK</t>
  </si>
  <si>
    <t>Part Payment No.</t>
  </si>
  <si>
    <t>Date From</t>
  </si>
  <si>
    <t>Date To</t>
  </si>
  <si>
    <t>Posting Date</t>
  </si>
  <si>
    <t>Due Date</t>
  </si>
  <si>
    <t>Document No.</t>
  </si>
  <si>
    <t>Recalculation Settlement</t>
  </si>
  <si>
    <t>Partial Payment Credit</t>
  </si>
  <si>
    <t>Correction Credit</t>
  </si>
  <si>
    <t>Amount</t>
  </si>
  <si>
    <t>Amount Excl. VAT</t>
  </si>
  <si>
    <t>Financing Contract No.</t>
  </si>
  <si>
    <t>VAT Posting Group Principal</t>
  </si>
  <si>
    <t>000A</t>
  </si>
  <si>
    <t>MR000115</t>
  </si>
  <si>
    <t>001</t>
  </si>
  <si>
    <t>MR000116</t>
  </si>
  <si>
    <t>002</t>
  </si>
  <si>
    <t>003</t>
  </si>
  <si>
    <t>MR000117</t>
  </si>
  <si>
    <t>004</t>
  </si>
  <si>
    <t>005</t>
  </si>
  <si>
    <t>006</t>
  </si>
  <si>
    <t>007</t>
  </si>
  <si>
    <t>008</t>
  </si>
  <si>
    <t>009RS</t>
  </si>
  <si>
    <t>MR000118</t>
  </si>
  <si>
    <t>009</t>
  </si>
  <si>
    <t>MR000121</t>
  </si>
  <si>
    <t>010</t>
  </si>
  <si>
    <t>MR000156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</si>
  <si>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</si>
  <si>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</si>
  <si>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</si>
  <si>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</si>
  <si>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</si>
  <si>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</si>
  <si>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</si>
  <si>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</si>
  <si>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</si>
  <si>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</si>
  <si>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MR000161</t>
  </si>
  <si>
    <t>021</t>
  </si>
  <si>
    <t>MR000162</t>
  </si>
  <si>
    <t>022</t>
  </si>
  <si>
    <t>MR000163</t>
  </si>
  <si>
    <t>022CC</t>
  </si>
  <si>
    <t>MR000171</t>
  </si>
  <si>
    <t>023</t>
  </si>
  <si>
    <t>024RS</t>
  </si>
  <si>
    <t>MR000165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</si>
  <si>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</si>
  <si>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</si>
  <si>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</si>
  <si>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</si>
  <si>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</si>
  <si>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</si>
  <si>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</si>
  <si>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</si>
  <si>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</si>
  <si>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</si>
  <si>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</si>
  <si>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</si>
  <si>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</si>
  <si>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Položka</t>
  </si>
  <si>
    <t>Hodnota</t>
  </si>
  <si>
    <t>POMĚRNÁ ČÁSTKA</t>
  </si>
  <si>
    <t>Popis</t>
  </si>
  <si>
    <t>systém musí spočítat počet řádných splátek ve SPK (tj. bez ostatních typů)</t>
  </si>
  <si>
    <t>pro výpočet dílčích částek na řádcích dokladu je nutné zjistit podíl, kterým budou původní hodnoty v řádcích dokladů pronásobeny</t>
  </si>
  <si>
    <t>POMĚR UPLATNĚNÉ DPH</t>
  </si>
  <si>
    <t>HODNOTA RS ŘÁDKU bez DPH</t>
  </si>
  <si>
    <t>kontrola</t>
  </si>
  <si>
    <t>NOVÝ RS ŘÁDEK</t>
  </si>
  <si>
    <t>je výsledek rekalkulace wizardem</t>
  </si>
  <si>
    <t>je podílem hodnoty RS řádku a počtu řádných splátek</t>
  </si>
  <si>
    <t>včetně DPH</t>
  </si>
  <si>
    <t>systém musí spočítat počet řádných splátek dle DPH účto skupin jistiny - pro zjištění počtu měsíců uplatněné sazby</t>
  </si>
  <si>
    <t>Sloupec1</t>
  </si>
  <si>
    <t xml:space="preserve"> 6071,38 EUR / 23</t>
  </si>
  <si>
    <t>Výpočet</t>
  </si>
  <si>
    <t>POČET ŘÁDNÍCH ŘÁDKŮ UPLATNĚNÉ DPH</t>
  </si>
  <si>
    <t>19 * 263,97 EUR</t>
  </si>
  <si>
    <t>4* 263,97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</si>
</sst>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#####"/>
    <numFmt numFmtId="165" formatCode="#,##0.00##"/>
    <numFmt numFmtId="166" formatCode="_-* #,##0.00\ [$€-1]_-;\-* #,##0.00\ [$€-1]_-;_-* &quot;-&quot;??\ [$€-1]_-;_-@_-"/>
  </numFmts>
  <fonts count="18" x14ac:knownFonts="1"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"/>
      <family val="2"/>
    </font>
    <font>
      <b/>
      <sz val="11"/>
      <color rgb="FF92D050"/>
      <name val="Aptos"/>
      <family val="2"/>
    </font>
    <font>
      <sz val="11"/>
      <color rgb="FF92D050"/>
      <name val="Symbol"/>
      <family val="1"/>
      <charset val="2"/>
    </font>
    <font>
      <b/>
      <sz val="14"/>
      <color theme="4"/>
      <name val="Aptos Narrow"/>
      <family val="2"/>
      <scheme val="minor"/>
    </font>
    <font>
      <b/>
      <sz val="14"/>
      <color theme="6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color theme="0"/>
      <name val="Aptos Narrow"/>
      <family val="2"/>
      <charset val="238"/>
      <scheme val="minor"/>
    </font>
    <font>
      <b/>
      <i/>
      <sz val="9"/>
      <color theme="4"/>
      <name val="Aptos Narrow"/>
      <family val="2"/>
      <scheme val="minor"/>
    </font>
    <font>
      <i/>
      <sz val="9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pto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8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4" fontId="0" fillId="0" borderId="0" xfId="0" applyNumberFormat="1"/>
    <xf numFmtId="14" fontId="0" fillId="0" borderId="0" xfId="0" applyNumberFormat="1"/>
    <xf numFmtId="1" fontId="0" fillId="0" borderId="0" xfId="0" applyNumberFormat="1"/>
    <xf numFmtId="166" fontId="0" fillId="0" borderId="0" xfId="0" applyNumberFormat="1"/>
    <xf numFmtId="166" fontId="1" fillId="3" borderId="0" xfId="0" applyNumberFormat="1" applyFont="1" applyFill="1"/>
    <xf numFmtId="9" fontId="0" fillId="0" borderId="0" xfId="1" applyFont="1"/>
    <xf numFmtId="0" fontId="0" fillId="0" borderId="1" xfId="0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164" fontId="0" fillId="0" borderId="0" xfId="0" applyNumberFormat="1"/>
    <xf numFmtId="165" fontId="0" fillId="0" borderId="0" xfId="0" applyNumberFormat="1"/>
    <xf numFmtId="49" fontId="0" fillId="0" borderId="5" xfId="0" applyNumberFormat="1" applyBorder="1"/>
    <xf numFmtId="49" fontId="0" fillId="0" borderId="7" xfId="0" applyNumberFormat="1" applyBorder="1"/>
    <xf numFmtId="164" fontId="0" fillId="0" borderId="7" xfId="0" applyNumberFormat="1" applyBorder="1"/>
    <xf numFmtId="165" fontId="0" fillId="0" borderId="7" xfId="0" applyNumberFormat="1" applyBorder="1"/>
    <xf numFmtId="49" fontId="0" fillId="0" borderId="8" xfId="0" applyNumberFormat="1" applyBorder="1"/>
    <xf numFmtId="49" fontId="0" fillId="0" borderId="2" xfId="0" applyNumberFormat="1" applyBorder="1"/>
    <xf numFmtId="164" fontId="0" fillId="0" borderId="2" xfId="0" applyNumberFormat="1" applyBorder="1"/>
    <xf numFmtId="49" fontId="0" fillId="0" borderId="3" xfId="0" applyNumberFormat="1" applyBorder="1"/>
    <xf numFmtId="166" fontId="0" fillId="3" borderId="0" xfId="0" applyNumberFormat="1" applyFill="1"/>
    <xf numFmtId="166" fontId="0" fillId="3" borderId="2" xfId="0" applyNumberFormat="1" applyFill="1" applyBorder="1"/>
    <xf numFmtId="166" fontId="0" fillId="3" borderId="7" xfId="0" applyNumberFormat="1" applyFill="1" applyBorder="1"/>
    <xf numFmtId="166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7" xfId="0" applyNumberFormat="1" applyFont="1" applyBorder="1" applyAlignment="1">
      <alignment horizontal="left"/>
    </xf>
    <xf numFmtId="49" fontId="4" fillId="0" borderId="2" xfId="0" applyNumberFormat="1" applyFont="1" applyBorder="1"/>
    <xf numFmtId="49" fontId="4" fillId="0" borderId="0" xfId="0" applyNumberFormat="1" applyFont="1"/>
    <xf numFmtId="49" fontId="4" fillId="0" borderId="7" xfId="0" applyNumberFormat="1" applyFont="1" applyBorder="1"/>
    <xf numFmtId="49" fontId="0" fillId="3" borderId="0" xfId="0" applyNumberFormat="1" applyFill="1"/>
    <xf numFmtId="14" fontId="0" fillId="3" borderId="0" xfId="0" applyNumberFormat="1" applyFill="1"/>
    <xf numFmtId="1" fontId="0" fillId="3" borderId="0" xfId="0" applyNumberFormat="1" applyFill="1"/>
    <xf numFmtId="4" fontId="0" fillId="3" borderId="0" xfId="0" applyNumberFormat="1" applyFill="1"/>
    <xf numFmtId="0" fontId="0" fillId="3" borderId="0" xfId="0" applyFill="1"/>
    <xf numFmtId="49" fontId="0" fillId="4" borderId="0" xfId="0" applyNumberFormat="1" applyFill="1"/>
    <xf numFmtId="14" fontId="0" fillId="4" borderId="0" xfId="0" applyNumberFormat="1" applyFill="1"/>
    <xf numFmtId="1" fontId="0" fillId="4" borderId="0" xfId="0" applyNumberFormat="1" applyFill="1"/>
    <xf numFmtId="4" fontId="0" fillId="4" borderId="0" xfId="0" applyNumberFormat="1" applyFill="1"/>
    <xf numFmtId="14" fontId="0" fillId="0" borderId="7" xfId="0" applyNumberFormat="1" applyBorder="1"/>
    <xf numFmtId="1" fontId="0" fillId="0" borderId="7" xfId="0" applyNumberFormat="1" applyBorder="1"/>
    <xf numFmtId="4" fontId="0" fillId="0" borderId="7" xfId="0" applyNumberFormat="1" applyBorder="1"/>
    <xf numFmtId="0" fontId="0" fillId="0" borderId="7" xfId="0" applyBorder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vertical="center"/>
    </xf>
    <xf numFmtId="0" fontId="1" fillId="0" borderId="0" xfId="0" applyFont="1"/>
    <xf numFmtId="0" fontId="9" fillId="0" borderId="0" xfId="0" applyFont="1"/>
    <xf numFmtId="166" fontId="9" fillId="0" borderId="0" xfId="0" applyNumberFormat="1" applyFont="1"/>
    <xf numFmtId="0" fontId="4" fillId="0" borderId="0" xfId="0" applyFont="1"/>
    <xf numFmtId="0" fontId="3" fillId="0" borderId="0" xfId="0" applyFont="1"/>
    <xf numFmtId="9" fontId="3" fillId="0" borderId="0" xfId="0" applyNumberFormat="1" applyFont="1"/>
    <xf numFmtId="9" fontId="10" fillId="0" borderId="0" xfId="1" applyFont="1"/>
    <xf numFmtId="166" fontId="1" fillId="0" borderId="0" xfId="0" applyNumberFormat="1" applyFont="1"/>
    <xf numFmtId="0" fontId="1" fillId="0" borderId="1" xfId="0" applyFont="1" applyBorder="1"/>
    <xf numFmtId="166" fontId="11" fillId="0" borderId="0" xfId="0" applyNumberFormat="1" applyFont="1"/>
    <xf numFmtId="166" fontId="13" fillId="0" borderId="0" xfId="0" applyNumberFormat="1" applyFont="1"/>
    <xf numFmtId="0" fontId="14" fillId="0" borderId="0" xfId="0" applyFont="1"/>
    <xf numFmtId="0" fontId="13" fillId="0" borderId="0" xfId="0" applyFont="1"/>
    <xf numFmtId="166" fontId="15" fillId="0" borderId="0" xfId="0" applyNumberFormat="1" applyFont="1"/>
    <xf numFmtId="0" fontId="16" fillId="0" borderId="0" xfId="0" applyFont="1"/>
    <xf numFmtId="0" fontId="12" fillId="5" borderId="0" xfId="0" applyFont="1" applyFill="1"/>
    <xf numFmtId="0" fontId="17" fillId="5" borderId="0" xfId="0" applyFont="1" applyFill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A3ECEB-F091-48C8-8591-20FCD824ECD9}" name="Table13" displayName="Table13" ref="A1:O41" totalsRowShown="0">
  <autoFilter ref="A1:O41" xr:uid="{9CA3ECEB-F091-48C8-8591-20FCD824ECD9}"/>
  <tableColumns count="15">
    <tableColumn id="1" xr3:uid="{317EEE96-9CFB-49CA-9CE8-5418D45D5B9A}" name="Part Payment No."/>
    <tableColumn id="2" xr3:uid="{F970ABB6-CEDE-4DC2-88AE-85BF83A112C8}" name="Date From"/>
    <tableColumn id="3" xr3:uid="{12196242-AD0A-4F4A-9619-59B3DBCD9A9F}" name="Date To"/>
    <tableColumn id="4" xr3:uid="{A2EF1764-B3E1-4C9F-A857-A105B82DBCBA}" name="Posting Date"/>
    <tableColumn id="9" xr3:uid="{E64F3B7D-0B55-4852-A0A8-0AB5C946F0F1}" name="Sloupec1" dataDxfId="0"/>
    <tableColumn id="5" xr3:uid="{6D0B79DB-A132-4036-AC68-0730C0423418}" name="VAT Date"/>
    <tableColumn id="6" xr3:uid="{B69E213A-93FC-48C6-A3B4-A794FE85DA63}" name="Due Date"/>
    <tableColumn id="7" xr3:uid="{EA5D63A9-0A1D-405E-9CAA-3BA686583708}" name="Document No."/>
    <tableColumn id="13" xr3:uid="{266A6965-6C66-4506-A176-879D854F3169}" name="Recalculation Settlement"/>
    <tableColumn id="14" xr3:uid="{52592A61-39BF-48B3-9609-446D1992E067}" name="Partial Payment Credit"/>
    <tableColumn id="15" xr3:uid="{0E008AC2-FA68-463F-AE2E-4EA0E7C1DFDF}" name="Correction Credit"/>
    <tableColumn id="17" xr3:uid="{0AE0BBE2-0170-431F-A4B6-D8B6549F6FA5}" name="Amount"/>
    <tableColumn id="18" xr3:uid="{F0E6C2C5-253F-47FB-913F-749C12130D05}" name="Amount Excl. VAT"/>
    <tableColumn id="41" xr3:uid="{B9637ED3-8E81-4DEF-A9AD-58B33B515418}" name="Financing Contract No."/>
    <tableColumn id="52" xr3:uid="{734332D0-DA19-4388-82CB-C681DB874085}" name="VAT Posting Group Principal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iv Office">
  <a:themeElements>
    <a:clrScheme name="OneCore">
      <a:dk1>
        <a:sysClr val="windowText" lastClr="000000"/>
      </a:dk1>
      <a:lt1>
        <a:sysClr val="window" lastClr="FFFFFF"/>
      </a:lt1>
      <a:dk2>
        <a:srgbClr val="F7F7FA"/>
      </a:dk2>
      <a:lt2>
        <a:srgbClr val="E7E6E6"/>
      </a:lt2>
      <a:accent1>
        <a:srgbClr val="8C00FF"/>
      </a:accent1>
      <a:accent2>
        <a:srgbClr val="023444"/>
      </a:accent2>
      <a:accent3>
        <a:srgbClr val="3ECEC7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8B9F4-A911-430F-AF75-54971594B7CF}">
  <dimension ref="A1:O84"/>
  <sheetViews>
    <sheetView tabSelected="1" topLeftCell="A36" workbookViewId="0">
      <selection activeCell="E54" sqref="E54"/>
    </sheetView>
  </sheetViews>
  <sheetFormatPr defaultRowHeight="15" x14ac:dyDescent="0.25"/>
  <cols>
    <col min="1" max="1" width="18.85546875" bestFit="1" customWidth="1"/>
    <col min="2" max="2" width="12.5703125" bestFit="1" customWidth="1"/>
    <col min="3" max="3" width="39.5703125" bestFit="1" customWidth="1"/>
    <col min="4" max="4" width="14.7109375" bestFit="1" customWidth="1"/>
    <col min="5" max="5" width="32.7109375" customWidth="1"/>
    <col min="6" max="6" width="11.28515625" bestFit="1" customWidth="1"/>
    <col min="7" max="7" width="11.7109375" bestFit="1" customWidth="1"/>
    <col min="8" max="8" width="16.42578125" bestFit="1" customWidth="1"/>
    <col min="9" max="9" width="26.5703125" bestFit="1" customWidth="1"/>
    <col min="10" max="10" width="23.85546875" bestFit="1" customWidth="1"/>
    <col min="11" max="11" width="19.28515625" bestFit="1" customWidth="1"/>
    <col min="12" max="12" width="21.85546875" bestFit="1" customWidth="1"/>
    <col min="13" max="13" width="18.85546875" bestFit="1" customWidth="1"/>
    <col min="14" max="14" width="24.140625" customWidth="1"/>
    <col min="15" max="15" width="28.5703125" bestFit="1" customWidth="1"/>
  </cols>
  <sheetData>
    <row r="1" spans="1:15" x14ac:dyDescent="0.25">
      <c r="A1" s="1" t="s">
        <v>24</v>
      </c>
      <c r="B1" s="1" t="s">
        <v>25</v>
      </c>
      <c r="C1" s="1" t="s">
        <v>26</v>
      </c>
      <c r="D1" s="1" t="s">
        <v>27</v>
      </c>
      <c r="E1" s="1" t="s">
        <v>102</v>
      </c>
      <c r="F1" s="1" t="s">
        <v>8</v>
      </c>
      <c r="G1" s="1" t="s">
        <v>28</v>
      </c>
      <c r="H1" s="1" t="s">
        <v>29</v>
      </c>
      <c r="I1" s="1" t="s">
        <v>30</v>
      </c>
      <c r="J1" s="1" t="s">
        <v>31</v>
      </c>
      <c r="K1" s="1" t="s">
        <v>32</v>
      </c>
      <c r="L1" s="1" t="s">
        <v>33</v>
      </c>
      <c r="M1" s="1" t="s">
        <v>34</v>
      </c>
      <c r="N1" s="1" t="s">
        <v>35</v>
      </c>
      <c r="O1" s="1" t="s">
        <v>36</v>
      </c>
    </row>
    <row r="2" spans="1:15" x14ac:dyDescent="0.25">
      <c r="A2" s="32" t="s">
        <v>37</v>
      </c>
      <c r="B2" s="33">
        <v>45056</v>
      </c>
      <c r="C2" s="33">
        <v>45077</v>
      </c>
      <c r="D2" s="33">
        <v>45057</v>
      </c>
      <c r="E2" s="33"/>
      <c r="F2" s="33">
        <v>45057</v>
      </c>
      <c r="G2" s="33">
        <v>45067</v>
      </c>
      <c r="H2" s="32" t="s">
        <v>38</v>
      </c>
      <c r="I2" s="34" t="b">
        <f>FALSE()</f>
        <v>0</v>
      </c>
      <c r="J2" s="34" t="b">
        <f>FALSE()</f>
        <v>0</v>
      </c>
      <c r="K2" s="34" t="b">
        <f>FALSE()</f>
        <v>0</v>
      </c>
      <c r="L2" s="35">
        <f>1.2*Table13[[#This Row],[Amount Excl. VAT]]</f>
        <v>755.48400000000004</v>
      </c>
      <c r="M2" s="35">
        <v>629.57000000000005</v>
      </c>
      <c r="N2" s="32" t="s">
        <v>16</v>
      </c>
      <c r="O2" s="2" t="s">
        <v>14</v>
      </c>
    </row>
    <row r="3" spans="1:15" x14ac:dyDescent="0.25">
      <c r="A3" s="2" t="s">
        <v>39</v>
      </c>
      <c r="B3" s="4">
        <v>45078</v>
      </c>
      <c r="C3" s="4">
        <v>45107</v>
      </c>
      <c r="D3" s="4">
        <v>45079</v>
      </c>
      <c r="E3" s="4"/>
      <c r="F3" s="4">
        <v>45107</v>
      </c>
      <c r="G3" s="4">
        <v>45089</v>
      </c>
      <c r="H3" s="2" t="s">
        <v>40</v>
      </c>
      <c r="I3" s="5" t="b">
        <f>FALSE()</f>
        <v>0</v>
      </c>
      <c r="J3" s="5" t="b">
        <f>FALSE()</f>
        <v>0</v>
      </c>
      <c r="K3" s="5" t="b">
        <f>FALSE()</f>
        <v>0</v>
      </c>
      <c r="L3" s="3">
        <f>1.2*Table13[[#This Row],[Amount Excl. VAT]]</f>
        <v>1064.5439999999999</v>
      </c>
      <c r="M3" s="3">
        <v>887.12</v>
      </c>
      <c r="N3" s="2" t="s">
        <v>16</v>
      </c>
      <c r="O3" s="2" t="s">
        <v>14</v>
      </c>
    </row>
    <row r="4" spans="1:15" x14ac:dyDescent="0.25">
      <c r="A4" s="2" t="s">
        <v>41</v>
      </c>
      <c r="B4" s="4">
        <v>45108</v>
      </c>
      <c r="C4" s="4">
        <v>45138</v>
      </c>
      <c r="D4" s="4">
        <v>45079</v>
      </c>
      <c r="E4" s="4"/>
      <c r="F4" s="4">
        <v>45138</v>
      </c>
      <c r="G4" s="4">
        <v>45089</v>
      </c>
      <c r="H4" s="2" t="s">
        <v>40</v>
      </c>
      <c r="I4" s="5" t="b">
        <f>FALSE()</f>
        <v>0</v>
      </c>
      <c r="J4" s="5" t="b">
        <f>FALSE()</f>
        <v>0</v>
      </c>
      <c r="K4" s="5" t="b">
        <f>FALSE()</f>
        <v>0</v>
      </c>
      <c r="L4" s="3">
        <f>1.2*Table13[[#This Row],[Amount Excl. VAT]]</f>
        <v>1064.5439999999999</v>
      </c>
      <c r="M4" s="3">
        <v>887.12</v>
      </c>
      <c r="N4" s="2" t="s">
        <v>16</v>
      </c>
      <c r="O4" s="2" t="s">
        <v>14</v>
      </c>
    </row>
    <row r="5" spans="1:15" x14ac:dyDescent="0.25">
      <c r="A5" s="2" t="s">
        <v>42</v>
      </c>
      <c r="B5" s="4">
        <v>45139</v>
      </c>
      <c r="C5" s="4">
        <v>45169</v>
      </c>
      <c r="D5" s="4">
        <v>45292</v>
      </c>
      <c r="E5" s="4"/>
      <c r="F5" s="4">
        <v>45169</v>
      </c>
      <c r="G5" s="4">
        <v>45089</v>
      </c>
      <c r="H5" s="2" t="s">
        <v>43</v>
      </c>
      <c r="I5" s="5" t="b">
        <f>FALSE()</f>
        <v>0</v>
      </c>
      <c r="J5" s="5" t="b">
        <f>FALSE()</f>
        <v>0</v>
      </c>
      <c r="K5" s="5" t="b">
        <f>FALSE()</f>
        <v>0</v>
      </c>
      <c r="L5" s="3">
        <f>1.2*Table13[[#This Row],[Amount Excl. VAT]]</f>
        <v>1064.5439999999999</v>
      </c>
      <c r="M5" s="3">
        <v>887.12</v>
      </c>
      <c r="N5" s="2" t="s">
        <v>16</v>
      </c>
      <c r="O5" s="2" t="s">
        <v>14</v>
      </c>
    </row>
    <row r="6" spans="1:15" x14ac:dyDescent="0.25">
      <c r="A6" s="2" t="s">
        <v>44</v>
      </c>
      <c r="B6" s="4">
        <v>45170</v>
      </c>
      <c r="C6" s="4">
        <v>45199</v>
      </c>
      <c r="D6" s="4">
        <v>45292</v>
      </c>
      <c r="E6" s="4"/>
      <c r="F6" s="4">
        <v>45199</v>
      </c>
      <c r="G6" s="4">
        <v>45089</v>
      </c>
      <c r="H6" s="2" t="s">
        <v>43</v>
      </c>
      <c r="I6" s="5" t="b">
        <f>FALSE()</f>
        <v>0</v>
      </c>
      <c r="J6" s="5" t="b">
        <f>FALSE()</f>
        <v>0</v>
      </c>
      <c r="K6" s="5" t="b">
        <f>FALSE()</f>
        <v>0</v>
      </c>
      <c r="L6" s="3">
        <f>1.2*Table13[[#This Row],[Amount Excl. VAT]]</f>
        <v>1064.5439999999999</v>
      </c>
      <c r="M6" s="3">
        <v>887.12</v>
      </c>
      <c r="N6" s="2" t="s">
        <v>16</v>
      </c>
      <c r="O6" s="2" t="s">
        <v>14</v>
      </c>
    </row>
    <row r="7" spans="1:15" x14ac:dyDescent="0.25">
      <c r="A7" s="2" t="s">
        <v>45</v>
      </c>
      <c r="B7" s="4">
        <v>45200</v>
      </c>
      <c r="C7" s="4">
        <v>45230</v>
      </c>
      <c r="D7" s="4">
        <v>45292</v>
      </c>
      <c r="E7" s="4"/>
      <c r="F7" s="4">
        <v>45230</v>
      </c>
      <c r="G7" s="4">
        <v>45089</v>
      </c>
      <c r="H7" s="2" t="s">
        <v>43</v>
      </c>
      <c r="I7" s="5" t="b">
        <f>FALSE()</f>
        <v>0</v>
      </c>
      <c r="J7" s="5" t="b">
        <f>FALSE()</f>
        <v>0</v>
      </c>
      <c r="K7" s="5" t="b">
        <f>FALSE()</f>
        <v>0</v>
      </c>
      <c r="L7" s="3">
        <f>1.2*Table13[[#This Row],[Amount Excl. VAT]]</f>
        <v>1064.5439999999999</v>
      </c>
      <c r="M7" s="3">
        <v>887.12</v>
      </c>
      <c r="N7" s="2" t="s">
        <v>16</v>
      </c>
      <c r="O7" s="2" t="s">
        <v>14</v>
      </c>
    </row>
    <row r="8" spans="1:15" x14ac:dyDescent="0.25">
      <c r="A8" s="2" t="s">
        <v>46</v>
      </c>
      <c r="B8" s="4">
        <v>45231</v>
      </c>
      <c r="C8" s="4">
        <v>45260</v>
      </c>
      <c r="D8" s="4">
        <v>45292</v>
      </c>
      <c r="E8" s="4"/>
      <c r="F8" s="4">
        <v>45260</v>
      </c>
      <c r="G8" s="4">
        <v>45089</v>
      </c>
      <c r="H8" s="2" t="s">
        <v>43</v>
      </c>
      <c r="I8" s="5" t="b">
        <f>FALSE()</f>
        <v>0</v>
      </c>
      <c r="J8" s="5" t="b">
        <f>FALSE()</f>
        <v>0</v>
      </c>
      <c r="K8" s="5" t="b">
        <f>FALSE()</f>
        <v>0</v>
      </c>
      <c r="L8" s="3">
        <f>1.2*Table13[[#This Row],[Amount Excl. VAT]]</f>
        <v>1064.5439999999999</v>
      </c>
      <c r="M8" s="3">
        <v>887.12</v>
      </c>
      <c r="N8" s="2" t="s">
        <v>16</v>
      </c>
      <c r="O8" s="2" t="s">
        <v>14</v>
      </c>
    </row>
    <row r="9" spans="1:15" x14ac:dyDescent="0.25">
      <c r="A9" s="2" t="s">
        <v>47</v>
      </c>
      <c r="B9" s="4">
        <v>45261</v>
      </c>
      <c r="C9" s="4">
        <v>45291</v>
      </c>
      <c r="D9" s="4">
        <v>45292</v>
      </c>
      <c r="E9" s="4"/>
      <c r="F9" s="4">
        <v>45291</v>
      </c>
      <c r="G9" s="4">
        <v>45089</v>
      </c>
      <c r="H9" s="2" t="s">
        <v>43</v>
      </c>
      <c r="I9" s="5" t="b">
        <f>FALSE()</f>
        <v>0</v>
      </c>
      <c r="J9" s="5" t="b">
        <f>FALSE()</f>
        <v>0</v>
      </c>
      <c r="K9" s="5" t="b">
        <f>FALSE()</f>
        <v>0</v>
      </c>
      <c r="L9" s="3">
        <f>1.2*Table13[[#This Row],[Amount Excl. VAT]]</f>
        <v>1064.5439999999999</v>
      </c>
      <c r="M9" s="3">
        <v>887.12</v>
      </c>
      <c r="N9" s="2" t="s">
        <v>16</v>
      </c>
      <c r="O9" s="2" t="s">
        <v>14</v>
      </c>
    </row>
    <row r="10" spans="1:15" x14ac:dyDescent="0.25">
      <c r="A10" s="2" t="s">
        <v>48</v>
      </c>
      <c r="B10" s="4">
        <v>45292</v>
      </c>
      <c r="C10" s="4">
        <v>45322</v>
      </c>
      <c r="D10" s="4">
        <v>45292</v>
      </c>
      <c r="E10" s="4"/>
      <c r="F10" s="4">
        <v>45322</v>
      </c>
      <c r="G10" s="4">
        <v>45089</v>
      </c>
      <c r="H10" s="2" t="s">
        <v>43</v>
      </c>
      <c r="I10" s="5" t="b">
        <f>FALSE()</f>
        <v>0</v>
      </c>
      <c r="J10" s="5" t="b">
        <f>FALSE()</f>
        <v>0</v>
      </c>
      <c r="K10" s="5" t="b">
        <f>FALSE()</f>
        <v>0</v>
      </c>
      <c r="L10" s="3">
        <f>1.2*Table13[[#This Row],[Amount Excl. VAT]]</f>
        <v>1064.5439999999999</v>
      </c>
      <c r="M10" s="3">
        <v>887.12</v>
      </c>
      <c r="N10" s="2" t="s">
        <v>16</v>
      </c>
      <c r="O10" s="2" t="s">
        <v>14</v>
      </c>
    </row>
    <row r="11" spans="1:15" s="36" customFormat="1" x14ac:dyDescent="0.25">
      <c r="A11" s="32" t="s">
        <v>49</v>
      </c>
      <c r="B11" s="33">
        <v>45323</v>
      </c>
      <c r="C11" s="33">
        <v>45351</v>
      </c>
      <c r="D11" s="33">
        <v>45323</v>
      </c>
      <c r="E11" s="33"/>
      <c r="F11" s="33">
        <v>45323</v>
      </c>
      <c r="G11" s="33">
        <v>45333</v>
      </c>
      <c r="H11" s="32" t="s">
        <v>50</v>
      </c>
      <c r="I11" s="34" t="b">
        <f>TRUE()</f>
        <v>1</v>
      </c>
      <c r="J11" s="34" t="b">
        <f>FALSE()</f>
        <v>0</v>
      </c>
      <c r="K11" s="34" t="b">
        <f>FALSE()</f>
        <v>0</v>
      </c>
      <c r="L11" s="3">
        <f>1.2*Table13[[#This Row],[Amount Excl. VAT]]</f>
        <v>-2095.6799999999998</v>
      </c>
      <c r="M11" s="35">
        <v>-1746.4</v>
      </c>
      <c r="N11" s="32" t="s">
        <v>16</v>
      </c>
      <c r="O11" s="32" t="s">
        <v>14</v>
      </c>
    </row>
    <row r="12" spans="1:15" x14ac:dyDescent="0.25">
      <c r="A12" s="2" t="s">
        <v>51</v>
      </c>
      <c r="B12" s="4">
        <v>45323</v>
      </c>
      <c r="C12" s="4">
        <v>45351</v>
      </c>
      <c r="D12" s="4">
        <v>45085</v>
      </c>
      <c r="E12" s="4"/>
      <c r="F12" s="4">
        <v>45084</v>
      </c>
      <c r="G12" s="4">
        <v>45095</v>
      </c>
      <c r="H12" s="2" t="s">
        <v>52</v>
      </c>
      <c r="I12" s="5" t="b">
        <f>FALSE()</f>
        <v>0</v>
      </c>
      <c r="J12" s="5" t="b">
        <f>FALSE()</f>
        <v>0</v>
      </c>
      <c r="K12" s="5" t="b">
        <f>FALSE()</f>
        <v>0</v>
      </c>
      <c r="L12" s="3">
        <f>1.2*Table13[[#This Row],[Amount Excl. VAT]]</f>
        <v>802.58400000000006</v>
      </c>
      <c r="M12" s="3">
        <v>668.82</v>
      </c>
      <c r="N12" s="2" t="s">
        <v>16</v>
      </c>
      <c r="O12" s="2" t="s">
        <v>14</v>
      </c>
    </row>
    <row r="13" spans="1:15" x14ac:dyDescent="0.25">
      <c r="A13" s="2" t="s">
        <v>53</v>
      </c>
      <c r="B13" s="4">
        <v>45352</v>
      </c>
      <c r="C13" s="4">
        <v>45382</v>
      </c>
      <c r="D13" s="4">
        <v>45250</v>
      </c>
      <c r="E13" s="4"/>
      <c r="F13" s="4">
        <v>45382</v>
      </c>
      <c r="G13" s="4">
        <v>45165</v>
      </c>
      <c r="H13" s="2" t="s">
        <v>54</v>
      </c>
      <c r="I13" s="5" t="b">
        <f>FALSE()</f>
        <v>0</v>
      </c>
      <c r="J13" s="5" t="b">
        <f>FALSE()</f>
        <v>0</v>
      </c>
      <c r="K13" s="5" t="b">
        <f>FALSE()</f>
        <v>0</v>
      </c>
      <c r="L13" s="3">
        <f>1.2*Table13[[#This Row],[Amount Excl. VAT]]</f>
        <v>802.58400000000006</v>
      </c>
      <c r="M13" s="3">
        <v>668.82</v>
      </c>
      <c r="N13" s="2" t="s">
        <v>16</v>
      </c>
      <c r="O13" s="2" t="s">
        <v>14</v>
      </c>
    </row>
    <row r="14" spans="1:15" x14ac:dyDescent="0.25">
      <c r="A14" s="2" t="s">
        <v>55</v>
      </c>
      <c r="B14" s="4">
        <v>45383</v>
      </c>
      <c r="C14" s="4">
        <v>45412</v>
      </c>
      <c r="D14" s="4">
        <v>45250</v>
      </c>
      <c r="E14" s="4"/>
      <c r="F14" s="4">
        <v>45412</v>
      </c>
      <c r="G14" s="4">
        <v>45165</v>
      </c>
      <c r="H14" s="2" t="s">
        <v>54</v>
      </c>
      <c r="I14" s="5" t="b">
        <f>FALSE()</f>
        <v>0</v>
      </c>
      <c r="J14" s="5" t="b">
        <f>FALSE()</f>
        <v>0</v>
      </c>
      <c r="K14" s="5" t="b">
        <f>FALSE()</f>
        <v>0</v>
      </c>
      <c r="L14" s="3">
        <f>1.2*Table13[[#This Row],[Amount Excl. VAT]]</f>
        <v>802.58400000000006</v>
      </c>
      <c r="M14" s="3">
        <v>668.82</v>
      </c>
      <c r="N14" s="2" t="s">
        <v>16</v>
      </c>
      <c r="O14" s="2" t="s">
        <v>14</v>
      </c>
    </row>
    <row r="15" spans="1:15" x14ac:dyDescent="0.25">
      <c r="A15" s="2" t="s">
        <v>56</v>
      </c>
      <c r="B15" s="4">
        <v>45413</v>
      </c>
      <c r="C15" s="4">
        <v>45443</v>
      </c>
      <c r="D15" s="4">
        <v>45250</v>
      </c>
      <c r="E15" s="4"/>
      <c r="F15" s="4">
        <v>45443</v>
      </c>
      <c r="G15" s="4">
        <v>45165</v>
      </c>
      <c r="H15" s="2" t="s">
        <v>54</v>
      </c>
      <c r="I15" s="5" t="b">
        <f>FALSE()</f>
        <v>0</v>
      </c>
      <c r="J15" s="5" t="b">
        <f>FALSE()</f>
        <v>0</v>
      </c>
      <c r="K15" s="5" t="b">
        <f>FALSE()</f>
        <v>0</v>
      </c>
      <c r="L15" s="3">
        <f>1.2*Table13[[#This Row],[Amount Excl. VAT]]</f>
        <v>802.58400000000006</v>
      </c>
      <c r="M15" s="3">
        <v>668.82</v>
      </c>
      <c r="N15" s="2" t="s">
        <v>16</v>
      </c>
      <c r="O15" s="2" t="s">
        <v>14</v>
      </c>
    </row>
    <row r="16" spans="1:15" x14ac:dyDescent="0.25">
      <c r="A16" s="2" t="s">
        <v>57</v>
      </c>
      <c r="B16" s="4">
        <v>45444</v>
      </c>
      <c r="C16" s="4">
        <v>45473</v>
      </c>
      <c r="D16" s="4">
        <v>45250</v>
      </c>
      <c r="E16" s="4"/>
      <c r="F16" s="4">
        <v>45473</v>
      </c>
      <c r="G16" s="4">
        <v>45165</v>
      </c>
      <c r="H16" s="2" t="s">
        <v>54</v>
      </c>
      <c r="I16" s="5" t="b">
        <f>FALSE()</f>
        <v>0</v>
      </c>
      <c r="J16" s="5" t="b">
        <f>FALSE()</f>
        <v>0</v>
      </c>
      <c r="K16" s="5" t="b">
        <f>FALSE()</f>
        <v>0</v>
      </c>
      <c r="L16" s="3">
        <f>1.2*Table13[[#This Row],[Amount Excl. VAT]]</f>
        <v>802.58400000000006</v>
      </c>
      <c r="M16" s="3">
        <v>668.82</v>
      </c>
      <c r="N16" s="2" t="s">
        <v>16</v>
      </c>
      <c r="O16" s="2" t="s">
        <v>14</v>
      </c>
    </row>
    <row r="17" spans="1:15" x14ac:dyDescent="0.25">
      <c r="A17" s="2" t="s">
        <v>58</v>
      </c>
      <c r="B17" s="4">
        <v>45474</v>
      </c>
      <c r="C17" s="4">
        <v>45504</v>
      </c>
      <c r="D17" s="4">
        <v>45250</v>
      </c>
      <c r="E17" s="4"/>
      <c r="F17" s="4">
        <v>45504</v>
      </c>
      <c r="G17" s="4">
        <v>45165</v>
      </c>
      <c r="H17" s="2" t="s">
        <v>54</v>
      </c>
      <c r="I17" s="5" t="b">
        <f>FALSE()</f>
        <v>0</v>
      </c>
      <c r="J17" s="5" t="b">
        <f>FALSE()</f>
        <v>0</v>
      </c>
      <c r="K17" s="5" t="b">
        <f>FALSE()</f>
        <v>0</v>
      </c>
      <c r="L17" s="3">
        <f>1.2*Table13[[#This Row],[Amount Excl. VAT]]</f>
        <v>802.58400000000006</v>
      </c>
      <c r="M17" s="3">
        <v>668.82</v>
      </c>
      <c r="N17" s="2" t="s">
        <v>16</v>
      </c>
      <c r="O17" s="2" t="s">
        <v>14</v>
      </c>
    </row>
    <row r="18" spans="1:15" x14ac:dyDescent="0.25">
      <c r="A18" s="2" t="s">
        <v>59</v>
      </c>
      <c r="B18" s="4">
        <v>45505</v>
      </c>
      <c r="C18" s="4">
        <v>45535</v>
      </c>
      <c r="D18" s="4">
        <v>45250</v>
      </c>
      <c r="E18" s="4"/>
      <c r="F18" s="4">
        <v>45535</v>
      </c>
      <c r="G18" s="4">
        <v>45165</v>
      </c>
      <c r="H18" s="2" t="s">
        <v>54</v>
      </c>
      <c r="I18" s="5" t="b">
        <f>FALSE()</f>
        <v>0</v>
      </c>
      <c r="J18" s="5" t="b">
        <f>FALSE()</f>
        <v>0</v>
      </c>
      <c r="K18" s="5" t="b">
        <f>FALSE()</f>
        <v>0</v>
      </c>
      <c r="L18" s="3">
        <f>1.2*Table13[[#This Row],[Amount Excl. VAT]]</f>
        <v>802.58400000000006</v>
      </c>
      <c r="M18" s="3">
        <v>668.82</v>
      </c>
      <c r="N18" s="2" t="s">
        <v>16</v>
      </c>
      <c r="O18" s="2" t="s">
        <v>14</v>
      </c>
    </row>
    <row r="19" spans="1:15" x14ac:dyDescent="0.25">
      <c r="A19" s="2" t="s">
        <v>60</v>
      </c>
      <c r="B19" s="4">
        <v>45536</v>
      </c>
      <c r="C19" s="4">
        <v>45565</v>
      </c>
      <c r="D19" s="4">
        <v>45250</v>
      </c>
      <c r="E19" s="4"/>
      <c r="F19" s="4">
        <v>45565</v>
      </c>
      <c r="G19" s="4">
        <v>45165</v>
      </c>
      <c r="H19" s="2" t="s">
        <v>54</v>
      </c>
      <c r="I19" s="5" t="b">
        <f>FALSE()</f>
        <v>0</v>
      </c>
      <c r="J19" s="5" t="b">
        <f>FALSE()</f>
        <v>0</v>
      </c>
      <c r="K19" s="5" t="b">
        <f>FALSE()</f>
        <v>0</v>
      </c>
      <c r="L19" s="3">
        <f>1.2*Table13[[#This Row],[Amount Excl. VAT]]</f>
        <v>802.58400000000006</v>
      </c>
      <c r="M19" s="3">
        <v>668.82</v>
      </c>
      <c r="N19" s="2" t="s">
        <v>16</v>
      </c>
      <c r="O19" s="2" t="s">
        <v>14</v>
      </c>
    </row>
    <row r="20" spans="1:15" x14ac:dyDescent="0.25">
      <c r="A20" s="2" t="s">
        <v>61</v>
      </c>
      <c r="B20" s="4">
        <v>45566</v>
      </c>
      <c r="C20" s="4">
        <v>45596</v>
      </c>
      <c r="D20" s="4">
        <v>45250</v>
      </c>
      <c r="E20" s="4"/>
      <c r="F20" s="4">
        <v>45596</v>
      </c>
      <c r="G20" s="4">
        <v>45165</v>
      </c>
      <c r="H20" s="2" t="s">
        <v>54</v>
      </c>
      <c r="I20" s="5" t="b">
        <f>FALSE()</f>
        <v>0</v>
      </c>
      <c r="J20" s="5" t="b">
        <f>FALSE()</f>
        <v>0</v>
      </c>
      <c r="K20" s="5" t="b">
        <f>FALSE()</f>
        <v>0</v>
      </c>
      <c r="L20" s="3">
        <f>1.2*Table13[[#This Row],[Amount Excl. VAT]]</f>
        <v>802.58400000000006</v>
      </c>
      <c r="M20" s="3">
        <v>668.82</v>
      </c>
      <c r="N20" s="2" t="s">
        <v>16</v>
      </c>
      <c r="O20" s="2" t="s">
        <v>14</v>
      </c>
    </row>
    <row r="21" spans="1:15" x14ac:dyDescent="0.25">
      <c r="A21" s="2" t="s">
        <v>62</v>
      </c>
      <c r="B21" s="4">
        <v>45597</v>
      </c>
      <c r="C21" s="4">
        <v>45626</v>
      </c>
      <c r="D21" s="4">
        <v>45250</v>
      </c>
      <c r="E21" s="4"/>
      <c r="F21" s="4">
        <v>45626</v>
      </c>
      <c r="G21" s="4">
        <v>45165</v>
      </c>
      <c r="H21" s="2" t="s">
        <v>54</v>
      </c>
      <c r="I21" s="5" t="b">
        <f>FALSE()</f>
        <v>0</v>
      </c>
      <c r="J21" s="5" t="b">
        <f>FALSE()</f>
        <v>0</v>
      </c>
      <c r="K21" s="5" t="b">
        <f>FALSE()</f>
        <v>0</v>
      </c>
      <c r="L21" s="3">
        <f>1.2*Table13[[#This Row],[Amount Excl. VAT]]</f>
        <v>802.58400000000006</v>
      </c>
      <c r="M21" s="3">
        <v>668.82</v>
      </c>
      <c r="N21" s="2" t="s">
        <v>16</v>
      </c>
      <c r="O21" s="2" t="s">
        <v>14</v>
      </c>
    </row>
    <row r="22" spans="1:15" s="44" customFormat="1" ht="15.75" thickBot="1" x14ac:dyDescent="0.3">
      <c r="A22" s="15" t="s">
        <v>63</v>
      </c>
      <c r="B22" s="41">
        <v>45627</v>
      </c>
      <c r="C22" s="41">
        <v>45657</v>
      </c>
      <c r="D22" s="41">
        <v>45250</v>
      </c>
      <c r="E22" s="41"/>
      <c r="F22" s="41">
        <v>45657</v>
      </c>
      <c r="G22" s="41">
        <v>45165</v>
      </c>
      <c r="H22" s="15" t="s">
        <v>54</v>
      </c>
      <c r="I22" s="42" t="b">
        <f>FALSE()</f>
        <v>0</v>
      </c>
      <c r="J22" s="42" t="b">
        <f>FALSE()</f>
        <v>0</v>
      </c>
      <c r="K22" s="42" t="b">
        <f>FALSE()</f>
        <v>0</v>
      </c>
      <c r="L22" s="43">
        <f>1.2*Table13[[#This Row],[Amount Excl. VAT]]</f>
        <v>802.58400000000006</v>
      </c>
      <c r="M22" s="43">
        <v>668.82</v>
      </c>
      <c r="N22" s="15" t="s">
        <v>16</v>
      </c>
      <c r="O22" s="15" t="s">
        <v>14</v>
      </c>
    </row>
    <row r="23" spans="1:15" x14ac:dyDescent="0.25">
      <c r="A23" s="2" t="s">
        <v>64</v>
      </c>
      <c r="B23" s="4">
        <v>45658</v>
      </c>
      <c r="C23" s="4">
        <v>45688</v>
      </c>
      <c r="D23" s="4">
        <v>45638</v>
      </c>
      <c r="E23" s="4"/>
      <c r="F23" s="4">
        <v>45638</v>
      </c>
      <c r="G23" s="4">
        <v>45648</v>
      </c>
      <c r="H23" s="2" t="s">
        <v>65</v>
      </c>
      <c r="I23" s="5" t="b">
        <f>FALSE()</f>
        <v>0</v>
      </c>
      <c r="J23" s="5" t="b">
        <f>FALSE()</f>
        <v>0</v>
      </c>
      <c r="K23" s="5" t="b">
        <f>FALSE()</f>
        <v>0</v>
      </c>
      <c r="L23" s="3">
        <f>1.23*Table13[[#This Row],[Amount Excl. VAT]]</f>
        <v>1560.6486</v>
      </c>
      <c r="M23" s="3">
        <v>1268.82</v>
      </c>
      <c r="N23" s="2" t="s">
        <v>16</v>
      </c>
      <c r="O23" s="2" t="s">
        <v>22</v>
      </c>
    </row>
    <row r="24" spans="1:15" x14ac:dyDescent="0.25">
      <c r="A24" s="2" t="s">
        <v>66</v>
      </c>
      <c r="B24" s="4">
        <v>45689</v>
      </c>
      <c r="C24" s="4">
        <v>45716</v>
      </c>
      <c r="D24" s="4">
        <v>45638</v>
      </c>
      <c r="E24" s="4"/>
      <c r="F24" s="4">
        <v>45638</v>
      </c>
      <c r="G24" s="4">
        <v>45648</v>
      </c>
      <c r="H24" s="2" t="s">
        <v>67</v>
      </c>
      <c r="I24" s="5" t="b">
        <f>FALSE()</f>
        <v>0</v>
      </c>
      <c r="J24" s="5" t="b">
        <f>FALSE()</f>
        <v>0</v>
      </c>
      <c r="K24" s="5" t="b">
        <f>FALSE()</f>
        <v>0</v>
      </c>
      <c r="L24" s="3">
        <f>1.23*Table13[[#This Row],[Amount Excl. VAT]]</f>
        <v>1560.6486</v>
      </c>
      <c r="M24" s="3">
        <v>1268.82</v>
      </c>
      <c r="N24" s="2" t="s">
        <v>16</v>
      </c>
      <c r="O24" s="2" t="s">
        <v>22</v>
      </c>
    </row>
    <row r="25" spans="1:15" x14ac:dyDescent="0.25">
      <c r="A25" s="2" t="s">
        <v>68</v>
      </c>
      <c r="B25" s="4">
        <v>45717</v>
      </c>
      <c r="C25" s="4">
        <v>45747</v>
      </c>
      <c r="D25" s="4">
        <v>45638</v>
      </c>
      <c r="E25" s="4"/>
      <c r="F25" s="4">
        <v>45638</v>
      </c>
      <c r="G25" s="4">
        <v>45648</v>
      </c>
      <c r="H25" s="2" t="s">
        <v>69</v>
      </c>
      <c r="I25" s="5" t="b">
        <f>FALSE()</f>
        <v>0</v>
      </c>
      <c r="J25" s="5" t="b">
        <f>FALSE()</f>
        <v>0</v>
      </c>
      <c r="K25" s="5" t="b">
        <f>FALSE()</f>
        <v>0</v>
      </c>
      <c r="L25" s="3">
        <f>1.23*Table13[[#This Row],[Amount Excl. VAT]]</f>
        <v>1560.6486</v>
      </c>
      <c r="M25" s="3">
        <v>1268.82</v>
      </c>
      <c r="N25" s="2" t="s">
        <v>16</v>
      </c>
      <c r="O25" s="2" t="s">
        <v>22</v>
      </c>
    </row>
    <row r="26" spans="1:15" s="36" customFormat="1" x14ac:dyDescent="0.25">
      <c r="A26" s="32" t="s">
        <v>70</v>
      </c>
      <c r="B26" s="33">
        <v>45658</v>
      </c>
      <c r="C26" s="33">
        <v>45747</v>
      </c>
      <c r="D26" s="33">
        <v>45218</v>
      </c>
      <c r="E26" s="33"/>
      <c r="F26" s="33">
        <v>45218</v>
      </c>
      <c r="G26" s="33">
        <v>45228</v>
      </c>
      <c r="H26" s="32" t="s">
        <v>71</v>
      </c>
      <c r="I26" s="34" t="b">
        <f>FALSE()</f>
        <v>0</v>
      </c>
      <c r="J26" s="34" t="b">
        <f>TRUE()</f>
        <v>1</v>
      </c>
      <c r="K26" s="34" t="b">
        <f>TRUE()</f>
        <v>1</v>
      </c>
      <c r="L26" s="3">
        <f>1.23*Table13[[#This Row],[Amount Excl. VAT]]</f>
        <v>-2287.8000000000002</v>
      </c>
      <c r="M26" s="35">
        <v>-1860</v>
      </c>
      <c r="N26" s="32" t="s">
        <v>16</v>
      </c>
      <c r="O26" s="2" t="s">
        <v>22</v>
      </c>
    </row>
    <row r="27" spans="1:15" x14ac:dyDescent="0.25">
      <c r="A27" s="2" t="s">
        <v>72</v>
      </c>
      <c r="B27" s="4">
        <v>45748</v>
      </c>
      <c r="C27" s="4">
        <v>45777</v>
      </c>
      <c r="D27" s="4">
        <v>45731</v>
      </c>
      <c r="E27" s="4"/>
      <c r="F27" s="4">
        <v>45731</v>
      </c>
      <c r="G27" s="4">
        <v>45741</v>
      </c>
      <c r="H27" s="2" t="s">
        <v>15</v>
      </c>
      <c r="I27" s="5" t="b">
        <f>FALSE()</f>
        <v>0</v>
      </c>
      <c r="J27" s="5" t="b">
        <f>FALSE()</f>
        <v>0</v>
      </c>
      <c r="K27" s="5" t="b">
        <f>FALSE()</f>
        <v>0</v>
      </c>
      <c r="L27" s="3">
        <f>1.23*Table13[[#This Row],[Amount Excl. VAT]]</f>
        <v>798.04860000000008</v>
      </c>
      <c r="M27" s="3">
        <v>648.82000000000005</v>
      </c>
      <c r="N27" s="2" t="s">
        <v>16</v>
      </c>
      <c r="O27" s="2" t="s">
        <v>22</v>
      </c>
    </row>
    <row r="28" spans="1:15" s="36" customFormat="1" x14ac:dyDescent="0.25">
      <c r="A28" s="37" t="s">
        <v>73</v>
      </c>
      <c r="B28" s="38">
        <v>45778</v>
      </c>
      <c r="C28" s="38">
        <v>45808</v>
      </c>
      <c r="D28" s="38">
        <v>45779</v>
      </c>
      <c r="E28" s="38"/>
      <c r="F28" s="38">
        <v>45779</v>
      </c>
      <c r="G28" s="38">
        <v>45789</v>
      </c>
      <c r="H28" s="37" t="s">
        <v>74</v>
      </c>
      <c r="I28" s="39" t="b">
        <f>TRUE()</f>
        <v>1</v>
      </c>
      <c r="J28" s="39" t="b">
        <f>FALSE()</f>
        <v>0</v>
      </c>
      <c r="K28" s="39" t="b">
        <f>FALSE()</f>
        <v>0</v>
      </c>
      <c r="L28" s="3">
        <f>1.23*Table13[[#This Row],[Amount Excl. VAT]]</f>
        <v>7467.7974000000004</v>
      </c>
      <c r="M28" s="40">
        <v>6071.38</v>
      </c>
      <c r="N28" s="37" t="s">
        <v>16</v>
      </c>
      <c r="O28" s="2" t="s">
        <v>22</v>
      </c>
    </row>
    <row r="29" spans="1:15" x14ac:dyDescent="0.25">
      <c r="A29" s="2" t="s">
        <v>75</v>
      </c>
      <c r="B29" s="4">
        <v>45778</v>
      </c>
      <c r="C29" s="4">
        <v>45808</v>
      </c>
      <c r="D29" s="4">
        <v>45779</v>
      </c>
      <c r="E29" s="4"/>
      <c r="F29" s="4">
        <v>45779</v>
      </c>
      <c r="G29" s="4">
        <v>45789</v>
      </c>
      <c r="H29" s="2"/>
      <c r="I29" s="5" t="b">
        <f>FALSE()</f>
        <v>0</v>
      </c>
      <c r="J29" s="5" t="b">
        <f>FALSE()</f>
        <v>0</v>
      </c>
      <c r="K29" s="5" t="b">
        <f>FALSE()</f>
        <v>0</v>
      </c>
      <c r="L29" s="3">
        <f>1.23*Table13[[#This Row],[Amount Excl. VAT]]</f>
        <v>1122.7070999999999</v>
      </c>
      <c r="M29" s="3">
        <v>912.77</v>
      </c>
      <c r="N29" s="2" t="s">
        <v>16</v>
      </c>
      <c r="O29" s="2" t="s">
        <v>22</v>
      </c>
    </row>
    <row r="30" spans="1:15" x14ac:dyDescent="0.25">
      <c r="A30" s="2" t="s">
        <v>76</v>
      </c>
      <c r="B30" s="4">
        <v>45809</v>
      </c>
      <c r="C30" s="4">
        <v>45838</v>
      </c>
      <c r="D30" s="4">
        <v>45779</v>
      </c>
      <c r="E30" s="4"/>
      <c r="F30" s="4">
        <v>45779</v>
      </c>
      <c r="G30" s="4">
        <v>45789</v>
      </c>
      <c r="H30" s="2"/>
      <c r="I30" s="5" t="b">
        <f>FALSE()</f>
        <v>0</v>
      </c>
      <c r="J30" s="5" t="b">
        <f>FALSE()</f>
        <v>0</v>
      </c>
      <c r="K30" s="5" t="b">
        <f>FALSE()</f>
        <v>0</v>
      </c>
      <c r="L30" s="3">
        <f>1.23*Table13[[#This Row],[Amount Excl. VAT]]</f>
        <v>1122.7070999999999</v>
      </c>
      <c r="M30" s="3">
        <v>912.77</v>
      </c>
      <c r="N30" s="2" t="s">
        <v>16</v>
      </c>
      <c r="O30" s="2" t="s">
        <v>22</v>
      </c>
    </row>
    <row r="31" spans="1:15" x14ac:dyDescent="0.25">
      <c r="A31" s="2" t="s">
        <v>77</v>
      </c>
      <c r="B31" s="4">
        <v>45839</v>
      </c>
      <c r="C31" s="4">
        <v>45869</v>
      </c>
      <c r="D31" s="4">
        <v>45840</v>
      </c>
      <c r="E31" s="4"/>
      <c r="F31" s="4">
        <v>45840</v>
      </c>
      <c r="G31" s="4">
        <v>45850</v>
      </c>
      <c r="H31" s="2"/>
      <c r="I31" s="5" t="b">
        <f>FALSE()</f>
        <v>0</v>
      </c>
      <c r="J31" s="5" t="b">
        <f>FALSE()</f>
        <v>0</v>
      </c>
      <c r="K31" s="5" t="b">
        <f>FALSE()</f>
        <v>0</v>
      </c>
      <c r="L31" s="3">
        <f>1.23*Table13[[#This Row],[Amount Excl. VAT]]</f>
        <v>1122.7070999999999</v>
      </c>
      <c r="M31" s="3">
        <v>912.77</v>
      </c>
      <c r="N31" s="2" t="s">
        <v>16</v>
      </c>
      <c r="O31" s="2" t="s">
        <v>22</v>
      </c>
    </row>
    <row r="32" spans="1:15" x14ac:dyDescent="0.25">
      <c r="A32" s="2" t="s">
        <v>78</v>
      </c>
      <c r="B32" s="4">
        <v>45870</v>
      </c>
      <c r="C32" s="4">
        <v>45900</v>
      </c>
      <c r="D32" s="4">
        <v>45840</v>
      </c>
      <c r="E32" s="4"/>
      <c r="F32" s="4">
        <v>45840</v>
      </c>
      <c r="G32" s="4">
        <v>45850</v>
      </c>
      <c r="H32" s="2"/>
      <c r="I32" s="5" t="b">
        <f>FALSE()</f>
        <v>0</v>
      </c>
      <c r="J32" s="5" t="b">
        <f>FALSE()</f>
        <v>0</v>
      </c>
      <c r="K32" s="5" t="b">
        <f>FALSE()</f>
        <v>0</v>
      </c>
      <c r="L32" s="3">
        <f>1.23*Table13[[#This Row],[Amount Excl. VAT]]</f>
        <v>1122.7070999999999</v>
      </c>
      <c r="M32" s="3">
        <v>912.77</v>
      </c>
      <c r="N32" s="2" t="s">
        <v>16</v>
      </c>
      <c r="O32" s="2" t="s">
        <v>22</v>
      </c>
    </row>
    <row r="33" spans="1:15" x14ac:dyDescent="0.25">
      <c r="A33" s="2" t="s">
        <v>79</v>
      </c>
      <c r="B33" s="4">
        <v>45901</v>
      </c>
      <c r="C33" s="4">
        <v>45930</v>
      </c>
      <c r="D33" s="4">
        <v>45840</v>
      </c>
      <c r="E33" s="4"/>
      <c r="F33" s="4">
        <v>45840</v>
      </c>
      <c r="G33" s="4">
        <v>45850</v>
      </c>
      <c r="H33" s="2"/>
      <c r="I33" s="5" t="b">
        <f>FALSE()</f>
        <v>0</v>
      </c>
      <c r="J33" s="5" t="b">
        <f>FALSE()</f>
        <v>0</v>
      </c>
      <c r="K33" s="5" t="b">
        <f>FALSE()</f>
        <v>0</v>
      </c>
      <c r="L33" s="3">
        <f>1.23*Table13[[#This Row],[Amount Excl. VAT]]</f>
        <v>1122.7070999999999</v>
      </c>
      <c r="M33" s="3">
        <v>912.77</v>
      </c>
      <c r="N33" s="2" t="s">
        <v>16</v>
      </c>
      <c r="O33" s="2" t="s">
        <v>22</v>
      </c>
    </row>
    <row r="34" spans="1:15" x14ac:dyDescent="0.25">
      <c r="A34" s="2" t="s">
        <v>80</v>
      </c>
      <c r="B34" s="4">
        <v>45931</v>
      </c>
      <c r="C34" s="4">
        <v>45961</v>
      </c>
      <c r="D34" s="4">
        <v>45931</v>
      </c>
      <c r="E34" s="4"/>
      <c r="F34" s="4">
        <v>45961</v>
      </c>
      <c r="G34" s="4">
        <v>45941</v>
      </c>
      <c r="H34" s="2"/>
      <c r="I34" s="5" t="b">
        <f>FALSE()</f>
        <v>0</v>
      </c>
      <c r="J34" s="5" t="b">
        <f>FALSE()</f>
        <v>0</v>
      </c>
      <c r="K34" s="5" t="b">
        <f>FALSE()</f>
        <v>0</v>
      </c>
      <c r="L34" s="3">
        <f>1.23*Table13[[#This Row],[Amount Excl. VAT]]</f>
        <v>1122.7070999999999</v>
      </c>
      <c r="M34" s="3">
        <v>912.77</v>
      </c>
      <c r="N34" s="2" t="s">
        <v>16</v>
      </c>
      <c r="O34" s="2" t="s">
        <v>22</v>
      </c>
    </row>
    <row r="35" spans="1:15" x14ac:dyDescent="0.25">
      <c r="A35" s="2" t="s">
        <v>81</v>
      </c>
      <c r="B35" s="4">
        <v>45962</v>
      </c>
      <c r="C35" s="4">
        <v>45991</v>
      </c>
      <c r="D35" s="4">
        <v>45962</v>
      </c>
      <c r="E35" s="4"/>
      <c r="F35" s="4">
        <v>45991</v>
      </c>
      <c r="G35" s="4">
        <v>45972</v>
      </c>
      <c r="H35" s="2" t="s">
        <v>11</v>
      </c>
      <c r="I35" s="5" t="b">
        <f>FALSE()</f>
        <v>0</v>
      </c>
      <c r="J35" s="5" t="b">
        <f>FALSE()</f>
        <v>0</v>
      </c>
      <c r="K35" s="5" t="b">
        <f>FALSE()</f>
        <v>0</v>
      </c>
      <c r="L35" s="3">
        <f>1.23*Table13[[#This Row],[Amount Excl. VAT]]</f>
        <v>1122.7070999999999</v>
      </c>
      <c r="M35" s="3">
        <v>912.77</v>
      </c>
      <c r="N35" s="2" t="s">
        <v>16</v>
      </c>
      <c r="O35" s="2" t="s">
        <v>22</v>
      </c>
    </row>
    <row r="36" spans="1:15" x14ac:dyDescent="0.25">
      <c r="A36" s="2" t="s">
        <v>82</v>
      </c>
      <c r="B36" s="4">
        <v>45992</v>
      </c>
      <c r="C36" s="4">
        <v>46022</v>
      </c>
      <c r="D36" s="4">
        <v>45992</v>
      </c>
      <c r="E36" s="4"/>
      <c r="F36" s="4">
        <v>46022</v>
      </c>
      <c r="G36" s="4">
        <v>46002</v>
      </c>
      <c r="H36" s="2" t="s">
        <v>11</v>
      </c>
      <c r="I36" s="5" t="b">
        <f>FALSE()</f>
        <v>0</v>
      </c>
      <c r="J36" s="5" t="b">
        <f>FALSE()</f>
        <v>0</v>
      </c>
      <c r="K36" s="5" t="b">
        <f>FALSE()</f>
        <v>0</v>
      </c>
      <c r="L36" s="3">
        <f>1.23*Table13[[#This Row],[Amount Excl. VAT]]</f>
        <v>1122.7070999999999</v>
      </c>
      <c r="M36" s="3">
        <v>912.77</v>
      </c>
      <c r="N36" s="2" t="s">
        <v>16</v>
      </c>
      <c r="O36" s="2" t="s">
        <v>22</v>
      </c>
    </row>
    <row r="37" spans="1:15" x14ac:dyDescent="0.25">
      <c r="A37" s="2" t="s">
        <v>83</v>
      </c>
      <c r="B37" s="4">
        <v>46023</v>
      </c>
      <c r="C37" s="4">
        <v>46053</v>
      </c>
      <c r="D37" s="4">
        <v>46023</v>
      </c>
      <c r="E37" s="4"/>
      <c r="F37" s="4">
        <v>46053</v>
      </c>
      <c r="G37" s="4">
        <v>46033</v>
      </c>
      <c r="H37" s="2" t="s">
        <v>11</v>
      </c>
      <c r="I37" s="5" t="b">
        <f>FALSE()</f>
        <v>0</v>
      </c>
      <c r="J37" s="5" t="b">
        <f>FALSE()</f>
        <v>0</v>
      </c>
      <c r="K37" s="5" t="b">
        <f>FALSE()</f>
        <v>0</v>
      </c>
      <c r="L37" s="3">
        <f>1.23*Table13[[#This Row],[Amount Excl. VAT]]</f>
        <v>1122.7070999999999</v>
      </c>
      <c r="M37" s="3">
        <v>912.77</v>
      </c>
      <c r="N37" s="2" t="s">
        <v>16</v>
      </c>
      <c r="O37" s="2" t="s">
        <v>22</v>
      </c>
    </row>
    <row r="38" spans="1:15" x14ac:dyDescent="0.25">
      <c r="A38" s="2" t="s">
        <v>84</v>
      </c>
      <c r="B38" s="4">
        <v>46054</v>
      </c>
      <c r="C38" s="4">
        <v>46081</v>
      </c>
      <c r="D38" s="4">
        <v>46054</v>
      </c>
      <c r="E38" s="4"/>
      <c r="F38" s="4">
        <v>46081</v>
      </c>
      <c r="G38" s="4">
        <v>46064</v>
      </c>
      <c r="H38" s="2" t="s">
        <v>11</v>
      </c>
      <c r="I38" s="5" t="b">
        <f>FALSE()</f>
        <v>0</v>
      </c>
      <c r="J38" s="5" t="b">
        <f>FALSE()</f>
        <v>0</v>
      </c>
      <c r="K38" s="5" t="b">
        <f>FALSE()</f>
        <v>0</v>
      </c>
      <c r="L38" s="3">
        <f>1.23*Table13[[#This Row],[Amount Excl. VAT]]</f>
        <v>1122.7070999999999</v>
      </c>
      <c r="M38" s="3">
        <v>912.77</v>
      </c>
      <c r="N38" s="2" t="s">
        <v>16</v>
      </c>
      <c r="O38" s="2" t="s">
        <v>22</v>
      </c>
    </row>
    <row r="39" spans="1:15" x14ac:dyDescent="0.25">
      <c r="A39" s="2" t="s">
        <v>85</v>
      </c>
      <c r="B39" s="4">
        <v>46082</v>
      </c>
      <c r="C39" s="4">
        <v>46112</v>
      </c>
      <c r="D39" s="4">
        <v>46082</v>
      </c>
      <c r="E39" s="4"/>
      <c r="F39" s="4">
        <v>46112</v>
      </c>
      <c r="G39" s="4">
        <v>46092</v>
      </c>
      <c r="H39" s="2" t="s">
        <v>11</v>
      </c>
      <c r="I39" s="5" t="b">
        <f>FALSE()</f>
        <v>0</v>
      </c>
      <c r="J39" s="5" t="b">
        <f>FALSE()</f>
        <v>0</v>
      </c>
      <c r="K39" s="5" t="b">
        <f>FALSE()</f>
        <v>0</v>
      </c>
      <c r="L39" s="3">
        <f>1.23*Table13[[#This Row],[Amount Excl. VAT]]</f>
        <v>1122.7070999999999</v>
      </c>
      <c r="M39" s="3">
        <v>912.77</v>
      </c>
      <c r="N39" s="2" t="s">
        <v>16</v>
      </c>
      <c r="O39" s="2" t="s">
        <v>22</v>
      </c>
    </row>
    <row r="40" spans="1:15" x14ac:dyDescent="0.25">
      <c r="A40" s="2" t="s">
        <v>86</v>
      </c>
      <c r="B40" s="4">
        <v>46113</v>
      </c>
      <c r="C40" s="4">
        <v>46142</v>
      </c>
      <c r="D40" s="4">
        <v>46113</v>
      </c>
      <c r="E40" s="4"/>
      <c r="F40" s="4">
        <v>46142</v>
      </c>
      <c r="G40" s="4">
        <v>46123</v>
      </c>
      <c r="H40" s="2" t="s">
        <v>11</v>
      </c>
      <c r="I40" s="5" t="b">
        <f>FALSE()</f>
        <v>0</v>
      </c>
      <c r="J40" s="5" t="b">
        <f>FALSE()</f>
        <v>0</v>
      </c>
      <c r="K40" s="5" t="b">
        <f>FALSE()</f>
        <v>0</v>
      </c>
      <c r="L40" s="3">
        <f>1.23*Table13[[#This Row],[Amount Excl. VAT]]</f>
        <v>1122.7070999999999</v>
      </c>
      <c r="M40" s="3">
        <v>912.77</v>
      </c>
      <c r="N40" s="2" t="s">
        <v>16</v>
      </c>
      <c r="O40" s="2" t="s">
        <v>22</v>
      </c>
    </row>
    <row r="41" spans="1:15" x14ac:dyDescent="0.25">
      <c r="A41" s="2" t="s">
        <v>87</v>
      </c>
      <c r="B41" s="4">
        <v>46143</v>
      </c>
      <c r="C41" s="4">
        <v>46173</v>
      </c>
      <c r="D41" s="4">
        <v>46143</v>
      </c>
      <c r="E41" s="4"/>
      <c r="F41" s="4">
        <v>46173</v>
      </c>
      <c r="G41" s="4">
        <v>46153</v>
      </c>
      <c r="H41" s="2" t="s">
        <v>11</v>
      </c>
      <c r="I41" s="5" t="b">
        <f>FALSE()</f>
        <v>0</v>
      </c>
      <c r="J41" s="5" t="b">
        <f>FALSE()</f>
        <v>0</v>
      </c>
      <c r="K41" s="5" t="b">
        <f>FALSE()</f>
        <v>0</v>
      </c>
      <c r="L41" s="3">
        <f>1.23*Table13[[#This Row],[Amount Excl. VAT]]</f>
        <v>1122.8300999999999</v>
      </c>
      <c r="M41" s="3">
        <v>912.87</v>
      </c>
      <c r="N41" s="2" t="s">
        <v>16</v>
      </c>
      <c r="O41" s="2" t="s">
        <v>22</v>
      </c>
    </row>
    <row r="42" spans="1:15" x14ac:dyDescent="0.25">
      <c r="C42" s="62"/>
      <c r="D42" s="62"/>
      <c r="E42" s="62"/>
      <c r="F42" s="62"/>
    </row>
    <row r="43" spans="1:15" x14ac:dyDescent="0.25">
      <c r="B43" s="45"/>
      <c r="C43" s="63" t="s">
        <v>88</v>
      </c>
      <c r="D43" s="63" t="s">
        <v>89</v>
      </c>
      <c r="E43" s="63" t="s">
        <v>104</v>
      </c>
      <c r="F43" s="64" t="s">
        <v>91</v>
      </c>
    </row>
    <row r="44" spans="1:15" ht="18.75" x14ac:dyDescent="0.3">
      <c r="B44" s="45"/>
      <c r="C44" s="48" t="s">
        <v>23</v>
      </c>
      <c r="D44" s="49">
        <v>23</v>
      </c>
      <c r="E44" s="49"/>
      <c r="F44" t="s">
        <v>92</v>
      </c>
    </row>
    <row r="45" spans="1:15" ht="18.75" x14ac:dyDescent="0.3">
      <c r="B45" s="45"/>
      <c r="C45" s="48" t="s">
        <v>95</v>
      </c>
      <c r="D45" s="50">
        <f>M28</f>
        <v>6071.38</v>
      </c>
      <c r="E45" s="50"/>
      <c r="F45" t="s">
        <v>98</v>
      </c>
    </row>
    <row r="46" spans="1:15" ht="18.75" x14ac:dyDescent="0.3">
      <c r="B46" s="45"/>
      <c r="C46" s="48" t="s">
        <v>90</v>
      </c>
      <c r="D46" s="50">
        <f>D45/D44</f>
        <v>263.97304347826088</v>
      </c>
      <c r="E46" s="58" t="s">
        <v>103</v>
      </c>
      <c r="F46" t="s">
        <v>99</v>
      </c>
    </row>
    <row r="47" spans="1:15" x14ac:dyDescent="0.25">
      <c r="B47" s="46"/>
      <c r="C47" s="48" t="s">
        <v>105</v>
      </c>
      <c r="E47" s="59"/>
      <c r="F47" t="s">
        <v>101</v>
      </c>
    </row>
    <row r="48" spans="1:15" ht="18.75" x14ac:dyDescent="0.3">
      <c r="B48" s="46"/>
      <c r="C48" s="51" t="s">
        <v>14</v>
      </c>
      <c r="D48" s="49">
        <v>19</v>
      </c>
      <c r="E48" s="60"/>
    </row>
    <row r="49" spans="1:13" ht="18.75" x14ac:dyDescent="0.3">
      <c r="B49" s="45"/>
      <c r="C49" s="51" t="s">
        <v>22</v>
      </c>
      <c r="D49" s="49">
        <v>4</v>
      </c>
      <c r="E49" s="60"/>
    </row>
    <row r="50" spans="1:13" x14ac:dyDescent="0.25">
      <c r="B50" s="47"/>
      <c r="E50" s="59"/>
    </row>
    <row r="51" spans="1:13" x14ac:dyDescent="0.25">
      <c r="B51" s="47"/>
      <c r="C51" s="48" t="s">
        <v>94</v>
      </c>
      <c r="E51" s="59"/>
      <c r="F51" t="s">
        <v>93</v>
      </c>
    </row>
    <row r="52" spans="1:13" ht="18.75" x14ac:dyDescent="0.3">
      <c r="B52" s="47"/>
      <c r="C52" s="51" t="s">
        <v>14</v>
      </c>
      <c r="D52" s="50">
        <f>D48*D46</f>
        <v>5015.4878260869564</v>
      </c>
      <c r="E52" s="58" t="s">
        <v>106</v>
      </c>
      <c r="F52" s="54">
        <f>D52/D54</f>
        <v>0.82608695652173914</v>
      </c>
    </row>
    <row r="53" spans="1:13" ht="18.75" x14ac:dyDescent="0.3">
      <c r="C53" s="51" t="s">
        <v>22</v>
      </c>
      <c r="D53" s="50">
        <f>D49*D46</f>
        <v>1055.8921739130435</v>
      </c>
      <c r="E53" s="58" t="s">
        <v>107</v>
      </c>
      <c r="F53" s="54">
        <f>D53/D54</f>
        <v>0.17391304347826086</v>
      </c>
    </row>
    <row r="54" spans="1:13" x14ac:dyDescent="0.25">
      <c r="C54" s="52" t="s">
        <v>96</v>
      </c>
      <c r="D54" s="25">
        <f>D53+D52</f>
        <v>6071.38</v>
      </c>
      <c r="E54" s="61"/>
      <c r="F54" s="53">
        <f>SUM(F52:F53)</f>
        <v>1</v>
      </c>
    </row>
    <row r="56" spans="1:13" ht="15.75" thickBot="1" x14ac:dyDescent="0.3"/>
    <row r="57" spans="1:13" x14ac:dyDescent="0.25">
      <c r="A57" s="9"/>
      <c r="B57" s="10" t="s">
        <v>0</v>
      </c>
      <c r="C57" s="10" t="s">
        <v>1</v>
      </c>
      <c r="D57" s="10"/>
      <c r="E57" s="10"/>
      <c r="F57" s="10" t="s">
        <v>2</v>
      </c>
      <c r="G57" s="10"/>
      <c r="H57" s="10"/>
      <c r="I57" s="10" t="s">
        <v>3</v>
      </c>
      <c r="J57" s="10" t="s">
        <v>4</v>
      </c>
      <c r="K57" s="10" t="s">
        <v>5</v>
      </c>
      <c r="L57" s="10" t="s">
        <v>6</v>
      </c>
      <c r="M57" s="11" t="s">
        <v>7</v>
      </c>
    </row>
    <row r="58" spans="1:13" x14ac:dyDescent="0.25">
      <c r="A58" s="65" t="s">
        <v>21</v>
      </c>
      <c r="B58" s="2" t="s">
        <v>9</v>
      </c>
      <c r="C58" s="2" t="s">
        <v>10</v>
      </c>
      <c r="D58" s="2"/>
      <c r="E58" s="2"/>
      <c r="F58" s="2" t="s">
        <v>12</v>
      </c>
      <c r="G58" s="12"/>
      <c r="H58" s="2"/>
      <c r="I58" s="13">
        <v>166.64</v>
      </c>
      <c r="J58" s="2" t="s">
        <v>13</v>
      </c>
      <c r="K58" s="2" t="s">
        <v>14</v>
      </c>
      <c r="L58" s="2" t="s">
        <v>15</v>
      </c>
      <c r="M58" s="14" t="s">
        <v>16</v>
      </c>
    </row>
    <row r="59" spans="1:13" x14ac:dyDescent="0.25">
      <c r="A59" s="65"/>
      <c r="B59" s="2" t="s">
        <v>9</v>
      </c>
      <c r="C59" s="2" t="s">
        <v>10</v>
      </c>
      <c r="D59" s="2"/>
      <c r="E59" s="2"/>
      <c r="F59" s="2" t="s">
        <v>17</v>
      </c>
      <c r="G59" s="12"/>
      <c r="H59" s="2"/>
      <c r="I59" s="13">
        <v>-2735.21</v>
      </c>
      <c r="J59" s="2" t="s">
        <v>13</v>
      </c>
      <c r="K59" s="2" t="s">
        <v>14</v>
      </c>
      <c r="L59" s="2" t="s">
        <v>15</v>
      </c>
      <c r="M59" s="14" t="s">
        <v>16</v>
      </c>
    </row>
    <row r="60" spans="1:13" x14ac:dyDescent="0.25">
      <c r="A60" s="65"/>
      <c r="B60" s="2" t="s">
        <v>9</v>
      </c>
      <c r="C60" s="2" t="s">
        <v>10</v>
      </c>
      <c r="D60" s="2"/>
      <c r="E60" s="2"/>
      <c r="F60" s="2" t="s">
        <v>18</v>
      </c>
      <c r="G60" s="12"/>
      <c r="H60" s="2"/>
      <c r="I60" s="13">
        <v>4.0000000000000001E-3</v>
      </c>
      <c r="J60" s="2" t="s">
        <v>13</v>
      </c>
      <c r="K60" s="2" t="s">
        <v>14</v>
      </c>
      <c r="L60" s="2" t="s">
        <v>15</v>
      </c>
      <c r="M60" s="14" t="s">
        <v>16</v>
      </c>
    </row>
    <row r="61" spans="1:13" x14ac:dyDescent="0.25">
      <c r="A61" s="65"/>
      <c r="B61" s="2" t="s">
        <v>9</v>
      </c>
      <c r="C61" s="2" t="s">
        <v>10</v>
      </c>
      <c r="D61" s="2"/>
      <c r="E61" s="2"/>
      <c r="F61" s="2" t="s">
        <v>19</v>
      </c>
      <c r="G61" s="12"/>
      <c r="H61" s="2"/>
      <c r="I61" s="13">
        <v>-19.55</v>
      </c>
      <c r="J61" s="2" t="s">
        <v>13</v>
      </c>
      <c r="K61" s="2" t="s">
        <v>14</v>
      </c>
      <c r="L61" s="2" t="s">
        <v>15</v>
      </c>
      <c r="M61" s="14" t="s">
        <v>16</v>
      </c>
    </row>
    <row r="62" spans="1:13" x14ac:dyDescent="0.25">
      <c r="A62" s="65"/>
      <c r="B62" s="2" t="s">
        <v>9</v>
      </c>
      <c r="C62" s="2" t="s">
        <v>10</v>
      </c>
      <c r="D62" s="2"/>
      <c r="E62" s="2"/>
      <c r="F62" s="2" t="s">
        <v>19</v>
      </c>
      <c r="G62" s="12"/>
      <c r="H62" s="2"/>
      <c r="I62" s="13">
        <v>-1.38</v>
      </c>
      <c r="J62" s="2" t="s">
        <v>13</v>
      </c>
      <c r="K62" s="2" t="s">
        <v>14</v>
      </c>
      <c r="L62" s="2" t="s">
        <v>15</v>
      </c>
      <c r="M62" s="14" t="s">
        <v>16</v>
      </c>
    </row>
    <row r="63" spans="1:13" ht="15.75" thickBot="1" x14ac:dyDescent="0.3">
      <c r="A63" s="66"/>
      <c r="B63" s="15" t="s">
        <v>9</v>
      </c>
      <c r="C63" s="15" t="s">
        <v>10</v>
      </c>
      <c r="D63" s="15"/>
      <c r="E63" s="15"/>
      <c r="F63" s="15" t="s">
        <v>20</v>
      </c>
      <c r="G63" s="16"/>
      <c r="H63" s="15"/>
      <c r="I63" s="17">
        <v>8660.8799999999992</v>
      </c>
      <c r="J63" s="15" t="s">
        <v>13</v>
      </c>
      <c r="K63" s="15" t="s">
        <v>14</v>
      </c>
      <c r="L63" s="15" t="s">
        <v>15</v>
      </c>
      <c r="M63" s="18" t="s">
        <v>16</v>
      </c>
    </row>
    <row r="64" spans="1:13" x14ac:dyDescent="0.25">
      <c r="I64" s="55">
        <f>SUM(I58:I63)</f>
        <v>6071.3839999999982</v>
      </c>
      <c r="J64" s="2" t="s">
        <v>100</v>
      </c>
    </row>
    <row r="65" spans="1:13" x14ac:dyDescent="0.25">
      <c r="J65" s="6">
        <f>I64*1.2</f>
        <v>7285.6607999999978</v>
      </c>
    </row>
    <row r="66" spans="1:13" x14ac:dyDescent="0.25">
      <c r="K66" s="6"/>
      <c r="M66" s="26"/>
    </row>
    <row r="67" spans="1:13" x14ac:dyDescent="0.25">
      <c r="K67" s="7"/>
      <c r="L67" s="8"/>
      <c r="M67" s="25"/>
    </row>
    <row r="68" spans="1:13" ht="15.75" thickBot="1" x14ac:dyDescent="0.3">
      <c r="K68" s="7"/>
      <c r="L68" s="8"/>
    </row>
    <row r="69" spans="1:13" x14ac:dyDescent="0.25">
      <c r="A69" s="56" t="s">
        <v>97</v>
      </c>
      <c r="B69" s="10" t="s">
        <v>0</v>
      </c>
      <c r="C69" s="10" t="s">
        <v>1</v>
      </c>
      <c r="D69" s="10"/>
      <c r="E69" s="10"/>
      <c r="F69" s="10" t="s">
        <v>2</v>
      </c>
      <c r="G69" s="10"/>
      <c r="H69" s="10"/>
      <c r="I69" s="10" t="s">
        <v>3</v>
      </c>
      <c r="J69" s="10" t="s">
        <v>4</v>
      </c>
      <c r="K69" s="10" t="s">
        <v>5</v>
      </c>
      <c r="L69" s="10" t="s">
        <v>6</v>
      </c>
      <c r="M69" s="11" t="s">
        <v>7</v>
      </c>
    </row>
    <row r="70" spans="1:13" x14ac:dyDescent="0.25">
      <c r="A70" s="65" t="s">
        <v>14</v>
      </c>
      <c r="B70" s="2" t="s">
        <v>9</v>
      </c>
      <c r="C70" s="2" t="s">
        <v>10</v>
      </c>
      <c r="D70" s="2"/>
      <c r="E70" s="2"/>
      <c r="F70" s="2" t="s">
        <v>12</v>
      </c>
      <c r="G70" s="12"/>
      <c r="H70" s="2"/>
      <c r="I70" s="22">
        <f>$F$52*I58</f>
        <v>137.65913043478261</v>
      </c>
      <c r="J70" s="2" t="s">
        <v>13</v>
      </c>
      <c r="K70" s="27" t="s">
        <v>14</v>
      </c>
      <c r="L70" s="2" t="s">
        <v>15</v>
      </c>
      <c r="M70" s="14" t="s">
        <v>16</v>
      </c>
    </row>
    <row r="71" spans="1:13" x14ac:dyDescent="0.25">
      <c r="A71" s="65"/>
      <c r="B71" s="2" t="s">
        <v>9</v>
      </c>
      <c r="C71" s="2" t="s">
        <v>10</v>
      </c>
      <c r="D71" s="2"/>
      <c r="E71" s="2"/>
      <c r="F71" s="2" t="s">
        <v>17</v>
      </c>
      <c r="G71" s="12"/>
      <c r="H71" s="2"/>
      <c r="I71" s="22">
        <f t="shared" ref="I71:I75" si="0">$F$52*I59</f>
        <v>-2259.5213043478261</v>
      </c>
      <c r="J71" s="2" t="s">
        <v>13</v>
      </c>
      <c r="K71" s="27" t="s">
        <v>14</v>
      </c>
      <c r="L71" s="2" t="s">
        <v>15</v>
      </c>
      <c r="M71" s="14" t="s">
        <v>16</v>
      </c>
    </row>
    <row r="72" spans="1:13" x14ac:dyDescent="0.25">
      <c r="A72" s="65"/>
      <c r="B72" s="2" t="s">
        <v>9</v>
      </c>
      <c r="C72" s="2" t="s">
        <v>10</v>
      </c>
      <c r="D72" s="2"/>
      <c r="E72" s="2"/>
      <c r="F72" s="2" t="s">
        <v>18</v>
      </c>
      <c r="G72" s="12"/>
      <c r="H72" s="2"/>
      <c r="I72" s="22">
        <f t="shared" si="0"/>
        <v>3.3043478260869567E-3</v>
      </c>
      <c r="J72" s="2" t="s">
        <v>13</v>
      </c>
      <c r="K72" s="27" t="s">
        <v>14</v>
      </c>
      <c r="L72" s="2" t="s">
        <v>15</v>
      </c>
      <c r="M72" s="14" t="s">
        <v>16</v>
      </c>
    </row>
    <row r="73" spans="1:13" x14ac:dyDescent="0.25">
      <c r="A73" s="65"/>
      <c r="B73" s="2" t="s">
        <v>9</v>
      </c>
      <c r="C73" s="2" t="s">
        <v>10</v>
      </c>
      <c r="D73" s="2"/>
      <c r="E73" s="2"/>
      <c r="F73" s="2" t="s">
        <v>19</v>
      </c>
      <c r="G73" s="12"/>
      <c r="H73" s="2"/>
      <c r="I73" s="22">
        <f t="shared" si="0"/>
        <v>-16.150000000000002</v>
      </c>
      <c r="J73" s="2" t="s">
        <v>13</v>
      </c>
      <c r="K73" s="27" t="s">
        <v>14</v>
      </c>
      <c r="L73" s="2" t="s">
        <v>15</v>
      </c>
      <c r="M73" s="14" t="s">
        <v>16</v>
      </c>
    </row>
    <row r="74" spans="1:13" x14ac:dyDescent="0.25">
      <c r="A74" s="65"/>
      <c r="B74" s="2" t="s">
        <v>9</v>
      </c>
      <c r="C74" s="2" t="s">
        <v>10</v>
      </c>
      <c r="D74" s="2"/>
      <c r="E74" s="2"/>
      <c r="F74" s="2" t="s">
        <v>19</v>
      </c>
      <c r="G74" s="12"/>
      <c r="H74" s="2"/>
      <c r="I74" s="22">
        <f t="shared" si="0"/>
        <v>-1.1399999999999999</v>
      </c>
      <c r="J74" s="2" t="s">
        <v>13</v>
      </c>
      <c r="K74" s="27" t="s">
        <v>14</v>
      </c>
      <c r="L74" s="2" t="s">
        <v>15</v>
      </c>
      <c r="M74" s="14" t="s">
        <v>16</v>
      </c>
    </row>
    <row r="75" spans="1:13" ht="15.75" thickBot="1" x14ac:dyDescent="0.3">
      <c r="A75" s="66"/>
      <c r="B75" s="15" t="s">
        <v>9</v>
      </c>
      <c r="C75" s="15" t="s">
        <v>10</v>
      </c>
      <c r="D75" s="15"/>
      <c r="E75" s="15"/>
      <c r="F75" s="15" t="s">
        <v>20</v>
      </c>
      <c r="G75" s="16"/>
      <c r="H75" s="15"/>
      <c r="I75" s="22">
        <f t="shared" si="0"/>
        <v>7154.6399999999994</v>
      </c>
      <c r="J75" s="15" t="s">
        <v>13</v>
      </c>
      <c r="K75" s="28" t="s">
        <v>14</v>
      </c>
      <c r="L75" s="15" t="s">
        <v>15</v>
      </c>
      <c r="M75" s="18" t="s">
        <v>16</v>
      </c>
    </row>
    <row r="76" spans="1:13" x14ac:dyDescent="0.25">
      <c r="A76" s="67" t="s">
        <v>22</v>
      </c>
      <c r="B76" s="19" t="s">
        <v>9</v>
      </c>
      <c r="C76" s="19" t="s">
        <v>10</v>
      </c>
      <c r="D76" s="19"/>
      <c r="E76" s="19"/>
      <c r="F76" s="19" t="s">
        <v>12</v>
      </c>
      <c r="G76" s="20"/>
      <c r="H76" s="19"/>
      <c r="I76" s="23">
        <f>$F$53*I58</f>
        <v>28.98086956521739</v>
      </c>
      <c r="J76" s="19" t="s">
        <v>13</v>
      </c>
      <c r="K76" s="29" t="s">
        <v>22</v>
      </c>
      <c r="L76" s="19" t="s">
        <v>15</v>
      </c>
      <c r="M76" s="21" t="s">
        <v>16</v>
      </c>
    </row>
    <row r="77" spans="1:13" x14ac:dyDescent="0.25">
      <c r="A77" s="65"/>
      <c r="B77" s="2" t="s">
        <v>9</v>
      </c>
      <c r="C77" s="2" t="s">
        <v>10</v>
      </c>
      <c r="D77" s="2"/>
      <c r="E77" s="2"/>
      <c r="F77" s="2" t="s">
        <v>17</v>
      </c>
      <c r="G77" s="12"/>
      <c r="H77" s="2"/>
      <c r="I77" s="22">
        <f t="shared" ref="I77:I81" si="1">$F$53*I59</f>
        <v>-475.68869565217392</v>
      </c>
      <c r="J77" s="2" t="s">
        <v>13</v>
      </c>
      <c r="K77" s="30" t="s">
        <v>22</v>
      </c>
      <c r="L77" s="2" t="s">
        <v>15</v>
      </c>
      <c r="M77" s="14" t="s">
        <v>16</v>
      </c>
    </row>
    <row r="78" spans="1:13" x14ac:dyDescent="0.25">
      <c r="A78" s="65"/>
      <c r="B78" s="2" t="s">
        <v>9</v>
      </c>
      <c r="C78" s="2" t="s">
        <v>10</v>
      </c>
      <c r="D78" s="2"/>
      <c r="E78" s="2"/>
      <c r="F78" s="2" t="s">
        <v>18</v>
      </c>
      <c r="G78" s="12"/>
      <c r="H78" s="2"/>
      <c r="I78" s="22">
        <f t="shared" si="1"/>
        <v>6.9565217391304353E-4</v>
      </c>
      <c r="J78" s="2" t="s">
        <v>13</v>
      </c>
      <c r="K78" s="30" t="s">
        <v>22</v>
      </c>
      <c r="L78" s="2" t="s">
        <v>15</v>
      </c>
      <c r="M78" s="14" t="s">
        <v>16</v>
      </c>
    </row>
    <row r="79" spans="1:13" x14ac:dyDescent="0.25">
      <c r="A79" s="65"/>
      <c r="B79" s="2" t="s">
        <v>9</v>
      </c>
      <c r="C79" s="2" t="s">
        <v>10</v>
      </c>
      <c r="D79" s="2"/>
      <c r="E79" s="2"/>
      <c r="F79" s="2" t="s">
        <v>19</v>
      </c>
      <c r="G79" s="12"/>
      <c r="H79" s="2"/>
      <c r="I79" s="22">
        <f t="shared" si="1"/>
        <v>-3.4</v>
      </c>
      <c r="J79" s="2" t="s">
        <v>13</v>
      </c>
      <c r="K79" s="30" t="s">
        <v>22</v>
      </c>
      <c r="L79" s="2" t="s">
        <v>15</v>
      </c>
      <c r="M79" s="14" t="s">
        <v>16</v>
      </c>
    </row>
    <row r="80" spans="1:13" x14ac:dyDescent="0.25">
      <c r="A80" s="65"/>
      <c r="B80" s="2" t="s">
        <v>9</v>
      </c>
      <c r="C80" s="2" t="s">
        <v>10</v>
      </c>
      <c r="D80" s="2"/>
      <c r="E80" s="2"/>
      <c r="F80" s="2" t="s">
        <v>19</v>
      </c>
      <c r="G80" s="12"/>
      <c r="H80" s="2"/>
      <c r="I80" s="22">
        <f t="shared" si="1"/>
        <v>-0.23999999999999996</v>
      </c>
      <c r="J80" s="2" t="s">
        <v>13</v>
      </c>
      <c r="K80" s="30" t="s">
        <v>22</v>
      </c>
      <c r="L80" s="2" t="s">
        <v>15</v>
      </c>
      <c r="M80" s="14" t="s">
        <v>16</v>
      </c>
    </row>
    <row r="81" spans="1:13" ht="15.75" thickBot="1" x14ac:dyDescent="0.3">
      <c r="A81" s="66"/>
      <c r="B81" s="15" t="s">
        <v>9</v>
      </c>
      <c r="C81" s="15" t="s">
        <v>10</v>
      </c>
      <c r="D81" s="15"/>
      <c r="E81" s="15"/>
      <c r="F81" s="15" t="s">
        <v>20</v>
      </c>
      <c r="G81" s="16"/>
      <c r="H81" s="15"/>
      <c r="I81" s="24">
        <f t="shared" si="1"/>
        <v>1506.2399999999998</v>
      </c>
      <c r="J81" s="15" t="s">
        <v>13</v>
      </c>
      <c r="K81" s="31" t="s">
        <v>22</v>
      </c>
      <c r="L81" s="15" t="s">
        <v>15</v>
      </c>
      <c r="M81" s="18" t="s">
        <v>16</v>
      </c>
    </row>
    <row r="82" spans="1:13" x14ac:dyDescent="0.25">
      <c r="I82" s="55">
        <f>SUM(I70:I81)</f>
        <v>6071.384</v>
      </c>
      <c r="J82" s="2" t="s">
        <v>100</v>
      </c>
    </row>
    <row r="83" spans="1:13" x14ac:dyDescent="0.25">
      <c r="J83" s="6">
        <f>SUM(I70:I75)*1.2+SUM(I76:I81)*1.23</f>
        <v>7317.3375860869555</v>
      </c>
    </row>
    <row r="84" spans="1:13" x14ac:dyDescent="0.25">
      <c r="J84" s="57"/>
    </row>
  </sheetData>
  <mergeCells count="3">
    <mergeCell ref="A58:A63"/>
    <mergeCell ref="A70:A75"/>
    <mergeCell ref="A76:A81"/>
  </mergeCells>
  <phoneticPr fontId="5" type="noConversion"/>
  <pageMargins left="0.7" right="0.7" top="0.78740157499999996" bottom="0.78740157499999996" header="0.3" footer="0.3"/>
  <headerFooter>
    <oddFooter>&amp;L_x000D_&amp;1#&amp;"Calibri"&amp;10&amp;K000000 Seyfor: Non-public / Neveřejné</oddFooter>
  </headerFooter>
  <tableParts count="1">
    <tablePart r:id="rId1"/>
  </tableParts>
</worksheet>
</file>

<file path=docMetadata/LabelInfo.xml><?xml version="1.0" encoding="utf-8"?>
<clbl:labelList xmlns:clbl="http://schemas.microsoft.com/office/2020/mipLabelMetadata">
  <clbl:label id="{be81e134-65c6-4d96-b2bc-29b8ca8ffd70}" enabled="1" method="Standard" siteId="{6e0a5f83-1728-4956-bdf4-ce37760cd21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OL1700015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Kolman Karel</dc:creator>
  <cp:lastModifiedBy>Kolman Karel</cp:lastModifiedBy>
  <dcterms:created xsi:type="dcterms:W3CDTF">2024-12-19T11:05:31Z</dcterms:created>
  <dcterms:modified xsi:type="dcterms:W3CDTF">2025-01-15T13:01:18Z</dcterms:modified>
</cp:coreProperties>
</file>