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xr:revisionPtr revIDLastSave="0" documentId="8_{55C2BD6F-0971-4506-B55A-A384364209ED}" xr6:coauthVersionLast="47" xr6:coauthVersionMax="47" xr10:uidLastSave="{00000000-0000-0000-0000-000000000000}"/>
  <bookViews>
    <workbookView xWindow="1920" yWindow="1920" windowWidth="23304" windowHeight="13224" xr2:uid="{5D156D6B-2C0B-444A-BC8A-359DE1D21DA6}"/>
  </bookViews>
  <sheets>
    <sheet name="Výpočet KK" sheetId="3" r:id="rId1"/>
    <sheet name="Výpočet" sheetId="1" r:id="rId2"/>
    <sheet name="SPK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7" i="1"/>
  <c r="D2" i="1"/>
  <c r="M10" i="3"/>
  <c r="L10" i="3"/>
  <c r="H10" i="3"/>
  <c r="G10" i="3"/>
  <c r="C10" i="3"/>
  <c r="B10" i="3"/>
  <c r="N3" i="3"/>
  <c r="N5" i="3" s="1"/>
  <c r="I3" i="3"/>
  <c r="I5" i="3" s="1"/>
  <c r="D3" i="3"/>
  <c r="D5" i="3" s="1"/>
</calcChain>
</file>

<file path=xl/sharedStrings.xml><?xml version="1.0" encoding="utf-8"?>
<sst xmlns="http://schemas.openxmlformats.org/spreadsheetml/2006/main" count="1028" uniqueCount="264">
  <si>
    <t>Parametry smlouvy:</t>
  </si>
  <si>
    <t>FL000183</t>
  </si>
  <si>
    <t>Onecore 20 k 25.11.2022</t>
  </si>
  <si>
    <t>Smlouva:</t>
  </si>
  <si>
    <t>Délka</t>
  </si>
  <si>
    <t>XIRR</t>
  </si>
  <si>
    <t>Financovaná hodnota</t>
  </si>
  <si>
    <t>IRR z BC</t>
  </si>
  <si>
    <t>Datum předání</t>
  </si>
  <si>
    <t>Poplatek na začátku</t>
  </si>
  <si>
    <t>Splátkový kalendář:</t>
  </si>
  <si>
    <t>-FV+poplatek</t>
  </si>
  <si>
    <t>PC</t>
  </si>
  <si>
    <t>SPK z BC</t>
  </si>
  <si>
    <t>Číslo splátky</t>
  </si>
  <si>
    <t>Datum od</t>
  </si>
  <si>
    <t>Do datumu</t>
  </si>
  <si>
    <t>Zúčtovací datum</t>
  </si>
  <si>
    <t>Datum DPH</t>
  </si>
  <si>
    <t>Datum splatnosti</t>
  </si>
  <si>
    <t>Číslo dokladu</t>
  </si>
  <si>
    <t>Hromadná fakturace</t>
  </si>
  <si>
    <t>Účtováno</t>
  </si>
  <si>
    <t>Stornováno</t>
  </si>
  <si>
    <t>Nezaúčtovaný dobropis</t>
  </si>
  <si>
    <t>Prodloužení smlouvy</t>
  </si>
  <si>
    <t>Rekalkulační vyrovnání</t>
  </si>
  <si>
    <t>Částečný dobropis</t>
  </si>
  <si>
    <t>Individuální daňový doklad</t>
  </si>
  <si>
    <t>Částka</t>
  </si>
  <si>
    <t>Splátka bez DPH</t>
  </si>
  <si>
    <t>Zůstatek splátky</t>
  </si>
  <si>
    <t>Anuita bez DPH</t>
  </si>
  <si>
    <t>Jistina</t>
  </si>
  <si>
    <t>Úrok</t>
  </si>
  <si>
    <t>Částka DPH jistina</t>
  </si>
  <si>
    <t>Částka DPH úrok</t>
  </si>
  <si>
    <t>Pojištění</t>
  </si>
  <si>
    <t>Povinné ručení - částka</t>
  </si>
  <si>
    <t>Havarijní pojištění - částka</t>
  </si>
  <si>
    <t>Jiné pojištění - částka</t>
  </si>
  <si>
    <t>Služby</t>
  </si>
  <si>
    <t>Jednoduchý poplatek</t>
  </si>
  <si>
    <t>Zaokrouhlovací rozdíly</t>
  </si>
  <si>
    <t>Zůstatek jistiny (na začátku)</t>
  </si>
  <si>
    <t>Zůstatek jistiny (po zaplacení)</t>
  </si>
  <si>
    <t>Zůstatek dluhu</t>
  </si>
  <si>
    <t>Zůstatek jistiny</t>
  </si>
  <si>
    <t>Změna pořizovací ceny</t>
  </si>
  <si>
    <t>Základ DPH pro zvláštní režim</t>
  </si>
  <si>
    <t>Částka DPH pro zvláštní režim</t>
  </si>
  <si>
    <t>Prodejní cena</t>
  </si>
  <si>
    <t>Částka DPH prodejní ceny</t>
  </si>
  <si>
    <t>Číslo smlouvy financování</t>
  </si>
  <si>
    <t>Výpočtový úrok % (p.a.)</t>
  </si>
  <si>
    <t>Marže úrok %</t>
  </si>
  <si>
    <t>Marže úroku</t>
  </si>
  <si>
    <t>Celkem bez DPH alikvot</t>
  </si>
  <si>
    <t>Jistina alikvot</t>
  </si>
  <si>
    <t>Úrok alikvot</t>
  </si>
  <si>
    <t>Pojištění alikvot</t>
  </si>
  <si>
    <t>Služby alikvot</t>
  </si>
  <si>
    <t>Obecná účto skupina zboží</t>
  </si>
  <si>
    <t>DPH účto skupina jistina</t>
  </si>
  <si>
    <t>DPH účto skupina Úrok</t>
  </si>
  <si>
    <t>Záloha</t>
  </si>
  <si>
    <t>Počet přiřazených záloh</t>
  </si>
  <si>
    <t>Ne</t>
  </si>
  <si>
    <t>24 870,67</t>
  </si>
  <si>
    <t>20 554,27</t>
  </si>
  <si>
    <t>17 686,35</t>
  </si>
  <si>
    <t>13 486,35</t>
  </si>
  <si>
    <t>4 200,00</t>
  </si>
  <si>
    <t>2 832,13</t>
  </si>
  <si>
    <t>2 867,92</t>
  </si>
  <si>
    <t>1 219,17</t>
  </si>
  <si>
    <t>1 607,08</t>
  </si>
  <si>
    <t>560 000,00</t>
  </si>
  <si>
    <t>550 713,65</t>
  </si>
  <si>
    <t>546 513,65</t>
  </si>
  <si>
    <t>FIN FL</t>
  </si>
  <si>
    <t>DPH21S</t>
  </si>
  <si>
    <t>13 587,50</t>
  </si>
  <si>
    <t>4 098,85</t>
  </si>
  <si>
    <t>2 853,38</t>
  </si>
  <si>
    <t>537 025,00</t>
  </si>
  <si>
    <t>532 926,15</t>
  </si>
  <si>
    <t>13 689,41</t>
  </si>
  <si>
    <t>3 996,94</t>
  </si>
  <si>
    <t>2 874,78</t>
  </si>
  <si>
    <t>523 233,69</t>
  </si>
  <si>
    <t>519 236,74</t>
  </si>
  <si>
    <t>13 792,08</t>
  </si>
  <si>
    <t>3 894,27</t>
  </si>
  <si>
    <t>2 896,34</t>
  </si>
  <si>
    <t>509 338,94</t>
  </si>
  <si>
    <t>505 444,67</t>
  </si>
  <si>
    <t>13 895,52</t>
  </si>
  <si>
    <t>3 790,83</t>
  </si>
  <si>
    <t>2 918,06</t>
  </si>
  <si>
    <t>495 339,99</t>
  </si>
  <si>
    <t>491 549,15</t>
  </si>
  <si>
    <t>13 999,73</t>
  </si>
  <si>
    <t>3 686,62</t>
  </si>
  <si>
    <t>2 939,94</t>
  </si>
  <si>
    <t>481 236,04</t>
  </si>
  <si>
    <t>477 549,42</t>
  </si>
  <si>
    <t>14 104,73</t>
  </si>
  <si>
    <t>3 581,62</t>
  </si>
  <si>
    <t>2 961,99</t>
  </si>
  <si>
    <t>467 026,31</t>
  </si>
  <si>
    <t>463 444,69</t>
  </si>
  <si>
    <t>14 210,52</t>
  </si>
  <si>
    <t>3 475,83</t>
  </si>
  <si>
    <t>2 984,21</t>
  </si>
  <si>
    <t>452 710,01</t>
  </si>
  <si>
    <t>449 234,17</t>
  </si>
  <si>
    <t>14 317,10</t>
  </si>
  <si>
    <t>3 369,25</t>
  </si>
  <si>
    <t>3 006,59</t>
  </si>
  <si>
    <t>438 286,33</t>
  </si>
  <si>
    <t>434 917,08</t>
  </si>
  <si>
    <t>14 424,47</t>
  </si>
  <si>
    <t>3 261,88</t>
  </si>
  <si>
    <t>3 029,14</t>
  </si>
  <si>
    <t>423 754,48</t>
  </si>
  <si>
    <t>420 492,60</t>
  </si>
  <si>
    <t>14 532,66</t>
  </si>
  <si>
    <t>3 153,69</t>
  </si>
  <si>
    <t>3 051,86</t>
  </si>
  <si>
    <t>409 113,64</t>
  </si>
  <si>
    <t>405 959,94</t>
  </si>
  <si>
    <t>14 641,65</t>
  </si>
  <si>
    <t>3 044,70</t>
  </si>
  <si>
    <t>3 074,75</t>
  </si>
  <si>
    <t>394 362,99</t>
  </si>
  <si>
    <t>391 318,29</t>
  </si>
  <si>
    <t>14 751,46</t>
  </si>
  <si>
    <t>2 934,89</t>
  </si>
  <si>
    <t>3 097,81</t>
  </si>
  <si>
    <t>379 501,72</t>
  </si>
  <si>
    <t>376 566,83</t>
  </si>
  <si>
    <t>14 862,10</t>
  </si>
  <si>
    <t>2 824,25</t>
  </si>
  <si>
    <t>3 121,04</t>
  </si>
  <si>
    <t>364 528,98</t>
  </si>
  <si>
    <t>361 704,73</t>
  </si>
  <si>
    <t>14 973,57</t>
  </si>
  <si>
    <t>2 712,78</t>
  </si>
  <si>
    <t>3 144,45</t>
  </si>
  <si>
    <t>349 443,95</t>
  </si>
  <si>
    <t>346 731,16</t>
  </si>
  <si>
    <t>15 085,87</t>
  </si>
  <si>
    <t>2 600,48</t>
  </si>
  <si>
    <t>3 168,03</t>
  </si>
  <si>
    <t>334 245,78</t>
  </si>
  <si>
    <t>331 645,29</t>
  </si>
  <si>
    <t>15 199,01</t>
  </si>
  <si>
    <t>2 487,34</t>
  </si>
  <si>
    <t>3 191,79</t>
  </si>
  <si>
    <t>318 933,62</t>
  </si>
  <si>
    <t>316 446,28</t>
  </si>
  <si>
    <t>15 313,00</t>
  </si>
  <si>
    <t>2 373,35</t>
  </si>
  <si>
    <t>3 215,73</t>
  </si>
  <si>
    <t>303 506,62</t>
  </si>
  <si>
    <t>301 133,28</t>
  </si>
  <si>
    <t>15 427,85</t>
  </si>
  <si>
    <t>2 258,50</t>
  </si>
  <si>
    <t>3 239,85</t>
  </si>
  <si>
    <t>287 963,92</t>
  </si>
  <si>
    <t>285 705,42</t>
  </si>
  <si>
    <t>15 543,56</t>
  </si>
  <si>
    <t>2 142,79</t>
  </si>
  <si>
    <t>3 264,15</t>
  </si>
  <si>
    <t>272 304,65</t>
  </si>
  <si>
    <t>270 161,86</t>
  </si>
  <si>
    <t>15 660,14</t>
  </si>
  <si>
    <t>2 026,21</t>
  </si>
  <si>
    <t>3 288,63</t>
  </si>
  <si>
    <t>256 527,94</t>
  </si>
  <si>
    <t>254 501,73</t>
  </si>
  <si>
    <t>15 777,59</t>
  </si>
  <si>
    <t>1 908,76</t>
  </si>
  <si>
    <t>3 313,29</t>
  </si>
  <si>
    <t>240 632,90</t>
  </si>
  <si>
    <t>238 724,14</t>
  </si>
  <si>
    <t>15 895,92</t>
  </si>
  <si>
    <t>1 790,43</t>
  </si>
  <si>
    <t>3 338,14</t>
  </si>
  <si>
    <t>224 618,65</t>
  </si>
  <si>
    <t>222 828,22</t>
  </si>
  <si>
    <t>16 015,14</t>
  </si>
  <si>
    <t>1 671,21</t>
  </si>
  <si>
    <t>3 363,18</t>
  </si>
  <si>
    <t>208 484,29</t>
  </si>
  <si>
    <t>206 813,08</t>
  </si>
  <si>
    <t>16 135,25</t>
  </si>
  <si>
    <t>1 551,10</t>
  </si>
  <si>
    <t>3 388,40</t>
  </si>
  <si>
    <t>192 228,92</t>
  </si>
  <si>
    <t>190 677,82</t>
  </si>
  <si>
    <t>16 256,27</t>
  </si>
  <si>
    <t>1 430,08</t>
  </si>
  <si>
    <t>3 413,82</t>
  </si>
  <si>
    <t>175 851,64</t>
  </si>
  <si>
    <t>174 421,56</t>
  </si>
  <si>
    <t>16 378,19</t>
  </si>
  <si>
    <t>1 308,16</t>
  </si>
  <si>
    <t>3 439,42</t>
  </si>
  <si>
    <t>159 351,53</t>
  </si>
  <si>
    <t>158 043,37</t>
  </si>
  <si>
    <t>16 501,03</t>
  </si>
  <si>
    <t>1 185,32</t>
  </si>
  <si>
    <t>3 465,22</t>
  </si>
  <si>
    <t>142 727,66</t>
  </si>
  <si>
    <t>141 542,34</t>
  </si>
  <si>
    <t>16 624,78</t>
  </si>
  <si>
    <t>1 061,57</t>
  </si>
  <si>
    <t>3 491,20</t>
  </si>
  <si>
    <t>125 979,12</t>
  </si>
  <si>
    <t>124 917,56</t>
  </si>
  <si>
    <t>16 749,47</t>
  </si>
  <si>
    <t>3 517,39</t>
  </si>
  <si>
    <t>109 104,97</t>
  </si>
  <si>
    <t>108 168,09</t>
  </si>
  <si>
    <t>16 875,09</t>
  </si>
  <si>
    <t>3 543,77</t>
  </si>
  <si>
    <t>92 104,25</t>
  </si>
  <si>
    <t>91 292,99</t>
  </si>
  <si>
    <t>17 001,65</t>
  </si>
  <si>
    <t>3 570,35</t>
  </si>
  <si>
    <t>74 976,04</t>
  </si>
  <si>
    <t>74 291,34</t>
  </si>
  <si>
    <t>17 129,17</t>
  </si>
  <si>
    <t>3 597,13</t>
  </si>
  <si>
    <t>57 719,36</t>
  </si>
  <si>
    <t>57 162,17</t>
  </si>
  <si>
    <t>17 257,64</t>
  </si>
  <si>
    <t>3 624,10</t>
  </si>
  <si>
    <t>40 333,25</t>
  </si>
  <si>
    <t>39 904,54</t>
  </si>
  <si>
    <t>17 387,07</t>
  </si>
  <si>
    <t>3 651,28</t>
  </si>
  <si>
    <t>22 816,75</t>
  </si>
  <si>
    <t>22 517,47</t>
  </si>
  <si>
    <t>17 517,46</t>
  </si>
  <si>
    <t>3 678,67</t>
  </si>
  <si>
    <t>5 168,88</t>
  </si>
  <si>
    <t>5 000,00</t>
  </si>
  <si>
    <t>Ano</t>
  </si>
  <si>
    <t>6 050,00</t>
  </si>
  <si>
    <t>1 050,00</t>
  </si>
  <si>
    <t>SPK</t>
  </si>
  <si>
    <t>FL000269</t>
  </si>
  <si>
    <t>Prodejní cena-ZH</t>
  </si>
  <si>
    <t>V1</t>
  </si>
  <si>
    <t>Standartní</t>
  </si>
  <si>
    <t>V2</t>
  </si>
  <si>
    <t>V3</t>
  </si>
  <si>
    <t>Rekalkulace-změna poplatku</t>
  </si>
  <si>
    <t>Rekalkulace-Abs./Rel. Části SPK</t>
  </si>
  <si>
    <t>IRR z OC</t>
  </si>
  <si>
    <t>Onecore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</si>
</sst>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č&quot;_-;\-* #,##0.00\ &quot;Kč&quot;_-;_-* &quot;-&quot;??\ &quot;Kč&quot;_-;_-@_-"/>
    <numFmt numFmtId="165" formatCode="_-* #,##0.00\ [$Kč-405]_-;\-* #,##0.00\ [$Kč-405]_-;_-* &quot;-&quot;??\ [$Kč-405]_-;_-@_-"/>
    <numFmt numFmtId="166" formatCode="_-* #,##0\ &quot;Kč&quot;_-;\-* #,##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666666"/>
      <name val="Segoe UI"/>
      <family val="2"/>
      <charset val="238"/>
    </font>
    <font>
      <sz val="10.5"/>
      <color rgb="FF21212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F7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3D6D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2" fillId="2" borderId="1" xfId="0" applyNumberFormat="1" applyFont="1" applyFill="1" applyBorder="1" applyAlignment="1">
      <alignment horizontal="right" vertical="center"/>
    </xf>
    <xf numFmtId="0" fontId="0" fillId="0" borderId="0" xfId="0" quotePrefix="1"/>
    <xf numFmtId="14" fontId="2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right" vertical="center"/>
    </xf>
    <xf numFmtId="10" fontId="0" fillId="3" borderId="0" xfId="0" applyNumberFormat="1" applyFill="1"/>
    <xf numFmtId="0" fontId="0" fillId="4" borderId="2" xfId="0" applyFill="1" applyBorder="1"/>
    <xf numFmtId="165" fontId="0" fillId="0" borderId="0" xfId="0" applyNumberFormat="1"/>
    <xf numFmtId="0" fontId="5" fillId="4" borderId="2" xfId="0" applyFont="1" applyFill="1" applyBorder="1"/>
    <xf numFmtId="0" fontId="5" fillId="0" borderId="0" xfId="0" applyFont="1"/>
    <xf numFmtId="10" fontId="4" fillId="0" borderId="0" xfId="0" applyNumberFormat="1" applyFont="1"/>
    <xf numFmtId="164" fontId="5" fillId="4" borderId="2" xfId="1" applyFont="1" applyFill="1" applyBorder="1"/>
    <xf numFmtId="14" fontId="5" fillId="4" borderId="2" xfId="0" applyNumberFormat="1" applyFont="1" applyFill="1" applyBorder="1"/>
    <xf numFmtId="166" fontId="0" fillId="0" borderId="0" xfId="1" applyNumberFormat="1" applyFont="1"/>
    <xf numFmtId="0" fontId="8" fillId="4" borderId="2" xfId="0" applyFont="1" applyFill="1" applyBorder="1"/>
    <xf numFmtId="0" fontId="9" fillId="0" borderId="0" xfId="0" applyFont="1"/>
    <xf numFmtId="166" fontId="0" fillId="5" borderId="0" xfId="1" applyNumberFormat="1" applyFont="1" applyFill="1"/>
    <xf numFmtId="0" fontId="4" fillId="5" borderId="0" xfId="0" applyFont="1" applyFill="1"/>
    <xf numFmtId="166" fontId="4" fillId="5" borderId="0" xfId="1" applyNumberFormat="1" applyFont="1" applyFill="1"/>
    <xf numFmtId="14" fontId="0" fillId="5" borderId="0" xfId="0" applyNumberFormat="1" applyFill="1"/>
    <xf numFmtId="0" fontId="0" fillId="5" borderId="0" xfId="0" quotePrefix="1" applyFill="1"/>
    <xf numFmtId="0" fontId="7" fillId="6" borderId="0" xfId="0" applyFont="1" applyFill="1"/>
    <xf numFmtId="10" fontId="7" fillId="6" borderId="0" xfId="0" applyNumberFormat="1" applyFont="1" applyFill="1"/>
    <xf numFmtId="10" fontId="7" fillId="6" borderId="0" xfId="2" applyNumberFormat="1" applyFont="1" applyFill="1"/>
  </cellXfs>
  <cellStyles count="3">
    <cellStyle name="Mena" xfId="1" builtinId="4"/>
    <cellStyle name="Normálna" xfId="0" builtinId="0"/>
    <cellStyle name="Percentá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7" formatCode="dd/mm/yyyy"/>
      <fill>
        <patternFill patternType="solid">
          <fgColor indexed="64"/>
          <bgColor rgb="FFF6F7F8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6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7" formatCode="dd/mm/yyyy"/>
      <fill>
        <patternFill patternType="solid">
          <fgColor indexed="64"/>
          <bgColor rgb="FFF6F7F8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6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7" formatCode="dd/mm/yyyy"/>
      <fill>
        <patternFill patternType="solid">
          <fgColor indexed="64"/>
          <bgColor rgb="FFF6F7F8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212121"/>
        <name val="Segoe UI"/>
        <family val="2"/>
        <charset val="238"/>
        <scheme val="none"/>
      </font>
      <numFmt numFmtId="166" formatCode="_-* #,##0\ &quot;Kč&quot;_-;\-* #,##0\ &quot;Kč&quot;_-;_-* &quot;-&quot;??\ &quot;Kč&quot;_-;_-@_-"/>
      <fill>
        <patternFill patternType="solid">
          <fgColor indexed="64"/>
          <bgColor rgb="FFF6F7F8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medium">
          <color rgb="FFD3D6DA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5862</xdr:colOff>
      <xdr:row>1</xdr:row>
      <xdr:rowOff>29307</xdr:rowOff>
    </xdr:from>
    <xdr:to>
      <xdr:col>26</xdr:col>
      <xdr:colOff>117231</xdr:colOff>
      <xdr:row>37</xdr:row>
      <xdr:rowOff>211015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838EF1E-F8F2-F3E7-43E6-D4139B5B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631" y="211015"/>
          <a:ext cx="12912969" cy="7965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F28430-6DEB-43ED-95A8-9298362F6278}" name="Tabulka1" displayName="Tabulka1" ref="A9:C47" totalsRowShown="0">
  <autoFilter ref="A9:C47" xr:uid="{46F28430-6DEB-43ED-95A8-9298362F6278}"/>
  <tableColumns count="3">
    <tableColumn id="1" xr3:uid="{5554212D-EDF7-4FE6-957F-F0592607E70F}" name="Splátkový kalendář:"/>
    <tableColumn id="2" xr3:uid="{57EF2999-890C-44EE-93A1-010A6E6ACD3E}" name="SPK" dataDxfId="5"/>
    <tableColumn id="3" xr3:uid="{88F99EC0-20D8-40BF-9BF9-D577BB9192E7}" name="Datum splatnosti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B9AA37-4B0F-4799-AC27-6542A897D7CB}" name="Tabulka13" displayName="Tabulka13" ref="F9:H47" totalsRowShown="0">
  <autoFilter ref="F9:H47" xr:uid="{0FB9AA37-4B0F-4799-AC27-6542A897D7CB}"/>
  <tableColumns count="3">
    <tableColumn id="1" xr3:uid="{067496E4-E618-4D11-87A1-0B62AA685DB0}" name="Splátkový kalendář:"/>
    <tableColumn id="2" xr3:uid="{6DD3F7EC-40C0-4127-B08B-9B7AE1B4C26C}" name="SPK" dataDxfId="3"/>
    <tableColumn id="3" xr3:uid="{F0D1254D-68CD-44D0-A678-430632C40326}" name="Datum splatnosti" dataDxfId="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4BDF73-207A-424E-9288-3F53D95B4A59}" name="Tabulka134" displayName="Tabulka134" ref="K9:M47" totalsRowShown="0">
  <autoFilter ref="K9:M47" xr:uid="{EA4BDF73-207A-424E-9288-3F53D95B4A59}"/>
  <tableColumns count="3">
    <tableColumn id="1" xr3:uid="{5F69731E-5BE8-4C73-B78D-7FA411543A05}" name="Splátkový kalendář:"/>
    <tableColumn id="2" xr3:uid="{FBBC6D25-D47B-49E5-B045-40A71553C318}" name="SPK" dataDxfId="1"/>
    <tableColumn id="3" xr3:uid="{A247CD60-06FA-4DD1-B449-AC756D8D83BD}" name="Datum splatnosti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DC81-46AC-42E6-8AC0-46AE323C42DA}">
  <sheetPr>
    <tabColor theme="7"/>
  </sheetPr>
  <dimension ref="A1:N47"/>
  <sheetViews>
    <sheetView tabSelected="1" zoomScaleNormal="100" workbookViewId="0">
      <selection activeCell="B51" sqref="B51"/>
    </sheetView>
  </sheetViews>
  <sheetFormatPr defaultRowHeight="14.4" x14ac:dyDescent="0.3"/>
  <cols>
    <col min="1" max="1" width="23.88671875" customWidth="1"/>
    <col min="2" max="2" width="22.109375" customWidth="1"/>
    <col min="3" max="3" width="18.109375" customWidth="1"/>
    <col min="4" max="4" width="11.33203125" bestFit="1" customWidth="1"/>
    <col min="6" max="6" width="23.88671875" customWidth="1"/>
    <col min="7" max="7" width="22.109375" customWidth="1"/>
    <col min="8" max="8" width="18.109375" customWidth="1"/>
    <col min="9" max="9" width="12.5546875" bestFit="1" customWidth="1"/>
    <col min="11" max="11" width="23.88671875" customWidth="1"/>
    <col min="12" max="12" width="22.109375" customWidth="1"/>
    <col min="13" max="13" width="18.109375" customWidth="1"/>
    <col min="14" max="14" width="12.5546875" bestFit="1" customWidth="1"/>
  </cols>
  <sheetData>
    <row r="1" spans="1:14" x14ac:dyDescent="0.3">
      <c r="A1" s="24" t="s">
        <v>256</v>
      </c>
      <c r="B1" s="24" t="s">
        <v>257</v>
      </c>
      <c r="C1" s="24"/>
      <c r="D1" s="24"/>
      <c r="E1" s="24"/>
      <c r="F1" s="24" t="s">
        <v>258</v>
      </c>
      <c r="G1" s="24" t="s">
        <v>261</v>
      </c>
      <c r="H1" s="24"/>
      <c r="I1" s="24"/>
      <c r="J1" s="24"/>
      <c r="K1" s="24" t="s">
        <v>259</v>
      </c>
      <c r="L1" s="24" t="s">
        <v>260</v>
      </c>
    </row>
    <row r="2" spans="1:14" ht="21" x14ac:dyDescent="0.4">
      <c r="A2" s="15" t="s">
        <v>0</v>
      </c>
      <c r="B2" s="23" t="s">
        <v>254</v>
      </c>
      <c r="C2" s="18" t="s">
        <v>263</v>
      </c>
      <c r="F2" s="15" t="s">
        <v>0</v>
      </c>
      <c r="G2" s="23" t="s">
        <v>254</v>
      </c>
      <c r="H2" s="18" t="s">
        <v>263</v>
      </c>
      <c r="K2" s="15" t="s">
        <v>0</v>
      </c>
      <c r="L2" s="23" t="s">
        <v>254</v>
      </c>
      <c r="M2" s="18" t="s">
        <v>263</v>
      </c>
    </row>
    <row r="3" spans="1:14" ht="18" x14ac:dyDescent="0.35">
      <c r="A3" s="15" t="s">
        <v>4</v>
      </c>
      <c r="B3" s="17">
        <v>36</v>
      </c>
      <c r="C3" s="30" t="s">
        <v>5</v>
      </c>
      <c r="D3" s="31">
        <f>XIRR(B10:B47,C10:C47)</f>
        <v>0.21246436238288879</v>
      </c>
      <c r="F3" s="15" t="s">
        <v>4</v>
      </c>
      <c r="G3" s="17">
        <v>36</v>
      </c>
      <c r="H3" s="30" t="s">
        <v>5</v>
      </c>
      <c r="I3" s="31">
        <f>XIRR(G10:G47,H10:H47)</f>
        <v>0.21166409850120543</v>
      </c>
      <c r="K3" s="15" t="s">
        <v>4</v>
      </c>
      <c r="L3" s="17">
        <v>36</v>
      </c>
      <c r="M3" s="30" t="s">
        <v>5</v>
      </c>
      <c r="N3" s="31">
        <f>XIRR(L10:L47,M10:M47)</f>
        <v>0.31352393031120307</v>
      </c>
    </row>
    <row r="4" spans="1:14" ht="18" x14ac:dyDescent="0.35">
      <c r="A4" s="15" t="s">
        <v>6</v>
      </c>
      <c r="B4" s="20">
        <v>625500</v>
      </c>
      <c r="C4" s="30" t="s">
        <v>262</v>
      </c>
      <c r="D4" s="32">
        <v>0.21249999999999999</v>
      </c>
      <c r="F4" s="15" t="s">
        <v>6</v>
      </c>
      <c r="G4" s="20">
        <v>625500</v>
      </c>
      <c r="H4" s="30" t="s">
        <v>262</v>
      </c>
      <c r="I4" s="32">
        <v>0.2117</v>
      </c>
      <c r="K4" s="15" t="s">
        <v>6</v>
      </c>
      <c r="L4" s="20">
        <v>486500</v>
      </c>
      <c r="M4" s="30" t="s">
        <v>262</v>
      </c>
      <c r="N4" s="32">
        <v>0.3135</v>
      </c>
    </row>
    <row r="5" spans="1:14" x14ac:dyDescent="0.3">
      <c r="A5" s="15" t="s">
        <v>8</v>
      </c>
      <c r="B5" s="21">
        <v>45036</v>
      </c>
      <c r="D5" s="19">
        <f>D4-D3</f>
        <v>3.5637617111200504E-5</v>
      </c>
      <c r="F5" s="15" t="s">
        <v>8</v>
      </c>
      <c r="G5" s="21">
        <v>45036</v>
      </c>
      <c r="I5" s="19">
        <f>I4-I3</f>
        <v>3.5901498794566056E-5</v>
      </c>
      <c r="K5" s="15" t="s">
        <v>8</v>
      </c>
      <c r="L5" s="21">
        <v>45036</v>
      </c>
      <c r="N5" s="19">
        <f>N4-N3</f>
        <v>-2.3930311203068655E-5</v>
      </c>
    </row>
    <row r="6" spans="1:14" x14ac:dyDescent="0.3">
      <c r="A6" s="15" t="s">
        <v>9</v>
      </c>
      <c r="B6" s="20">
        <v>5500</v>
      </c>
      <c r="F6" s="15" t="s">
        <v>9</v>
      </c>
      <c r="G6" s="20">
        <v>5500</v>
      </c>
      <c r="K6" s="15" t="s">
        <v>9</v>
      </c>
      <c r="L6" s="20">
        <v>55000</v>
      </c>
    </row>
    <row r="7" spans="1:14" x14ac:dyDescent="0.3">
      <c r="A7" s="15" t="s">
        <v>255</v>
      </c>
      <c r="B7" s="20">
        <v>10000</v>
      </c>
      <c r="F7" s="15" t="s">
        <v>255</v>
      </c>
      <c r="G7" s="20">
        <v>10000</v>
      </c>
      <c r="K7" s="15" t="s">
        <v>255</v>
      </c>
      <c r="L7" s="20">
        <v>10000</v>
      </c>
    </row>
    <row r="9" spans="1:14" x14ac:dyDescent="0.3">
      <c r="A9" t="s">
        <v>10</v>
      </c>
      <c r="B9" s="16" t="s">
        <v>253</v>
      </c>
      <c r="C9" t="s">
        <v>19</v>
      </c>
      <c r="F9" t="s">
        <v>10</v>
      </c>
      <c r="G9" s="16" t="s">
        <v>253</v>
      </c>
      <c r="H9" t="s">
        <v>19</v>
      </c>
      <c r="K9" t="s">
        <v>10</v>
      </c>
      <c r="L9" s="16" t="s">
        <v>253</v>
      </c>
      <c r="M9" t="s">
        <v>19</v>
      </c>
    </row>
    <row r="10" spans="1:14" x14ac:dyDescent="0.3">
      <c r="A10" s="29" t="s">
        <v>11</v>
      </c>
      <c r="B10" s="25">
        <f>-B4+B6</f>
        <v>-620000</v>
      </c>
      <c r="C10" s="28">
        <f>B5</f>
        <v>45036</v>
      </c>
      <c r="D10" s="1"/>
      <c r="F10" s="29" t="s">
        <v>11</v>
      </c>
      <c r="G10" s="25">
        <f>-G4+G6</f>
        <v>-620000</v>
      </c>
      <c r="H10" s="28">
        <f>G5</f>
        <v>45036</v>
      </c>
      <c r="I10" s="1"/>
      <c r="K10" s="29" t="s">
        <v>11</v>
      </c>
      <c r="L10" s="25">
        <f>-L4+L6</f>
        <v>-431500</v>
      </c>
      <c r="M10" s="28">
        <f>L5</f>
        <v>45036</v>
      </c>
      <c r="N10" s="1"/>
    </row>
    <row r="11" spans="1:14" x14ac:dyDescent="0.3">
      <c r="A11">
        <v>1</v>
      </c>
      <c r="B11" s="22">
        <v>22663.13</v>
      </c>
      <c r="C11" s="1">
        <v>45066</v>
      </c>
      <c r="D11" s="1"/>
      <c r="F11">
        <v>1</v>
      </c>
      <c r="G11" s="22">
        <v>17275.900000000001</v>
      </c>
      <c r="H11" s="1">
        <v>45066</v>
      </c>
      <c r="I11" s="1"/>
      <c r="K11">
        <v>1</v>
      </c>
      <c r="L11" s="22">
        <v>17582.080000000002</v>
      </c>
      <c r="M11" s="1">
        <v>45066</v>
      </c>
      <c r="N11" s="1"/>
    </row>
    <row r="12" spans="1:14" x14ac:dyDescent="0.3">
      <c r="A12">
        <v>2</v>
      </c>
      <c r="B12" s="22">
        <v>22663.13</v>
      </c>
      <c r="C12" s="1">
        <v>45096</v>
      </c>
      <c r="D12" s="1"/>
      <c r="F12">
        <v>2</v>
      </c>
      <c r="G12" s="22">
        <v>17275.900000000001</v>
      </c>
      <c r="H12" s="1">
        <v>45096</v>
      </c>
      <c r="I12" s="1"/>
      <c r="K12">
        <v>2</v>
      </c>
      <c r="L12" s="22">
        <v>17582.080000000002</v>
      </c>
      <c r="M12" s="1">
        <v>45096</v>
      </c>
      <c r="N12" s="1"/>
    </row>
    <row r="13" spans="1:14" x14ac:dyDescent="0.3">
      <c r="A13">
        <v>3</v>
      </c>
      <c r="B13" s="22">
        <v>22663.13</v>
      </c>
      <c r="C13" s="1">
        <v>45127</v>
      </c>
      <c r="D13" s="1"/>
      <c r="F13">
        <v>3</v>
      </c>
      <c r="G13" s="25">
        <v>50000</v>
      </c>
      <c r="H13" s="1">
        <v>45127</v>
      </c>
      <c r="I13" s="1"/>
      <c r="K13">
        <v>3</v>
      </c>
      <c r="L13" s="22">
        <v>17582.080000000002</v>
      </c>
      <c r="M13" s="1">
        <v>45127</v>
      </c>
      <c r="N13" s="1"/>
    </row>
    <row r="14" spans="1:14" x14ac:dyDescent="0.3">
      <c r="A14">
        <v>4</v>
      </c>
      <c r="B14" s="22">
        <v>22663.13</v>
      </c>
      <c r="C14" s="1">
        <v>45157</v>
      </c>
      <c r="D14" s="1"/>
      <c r="F14">
        <v>4</v>
      </c>
      <c r="G14" s="22">
        <v>17275.900000000001</v>
      </c>
      <c r="H14" s="1">
        <v>45157</v>
      </c>
      <c r="I14" s="1"/>
      <c r="K14">
        <v>4</v>
      </c>
      <c r="L14" s="22">
        <v>17582.080000000002</v>
      </c>
      <c r="M14" s="1">
        <v>45157</v>
      </c>
      <c r="N14" s="1"/>
    </row>
    <row r="15" spans="1:14" x14ac:dyDescent="0.3">
      <c r="A15">
        <v>5</v>
      </c>
      <c r="B15" s="22">
        <v>22663.13</v>
      </c>
      <c r="C15" s="1">
        <v>45188</v>
      </c>
      <c r="D15" s="1"/>
      <c r="F15">
        <v>5</v>
      </c>
      <c r="G15" s="25">
        <v>51827.69</v>
      </c>
      <c r="H15" s="1">
        <v>45188</v>
      </c>
      <c r="I15" s="1"/>
      <c r="K15">
        <v>5</v>
      </c>
      <c r="L15" s="22">
        <v>17582.080000000002</v>
      </c>
      <c r="M15" s="1">
        <v>45188</v>
      </c>
      <c r="N15" s="1"/>
    </row>
    <row r="16" spans="1:14" x14ac:dyDescent="0.3">
      <c r="A16">
        <v>6</v>
      </c>
      <c r="B16" s="22">
        <v>22663.13</v>
      </c>
      <c r="C16" s="1">
        <v>45219</v>
      </c>
      <c r="D16" s="1"/>
      <c r="F16">
        <v>6</v>
      </c>
      <c r="G16" s="22">
        <v>17275.900000000001</v>
      </c>
      <c r="H16" s="1">
        <v>45219</v>
      </c>
      <c r="I16" s="1"/>
      <c r="K16">
        <v>6</v>
      </c>
      <c r="L16" s="22">
        <v>17582.080000000002</v>
      </c>
      <c r="M16" s="1">
        <v>45219</v>
      </c>
      <c r="N16" s="1"/>
    </row>
    <row r="17" spans="1:14" x14ac:dyDescent="0.3">
      <c r="A17">
        <v>7</v>
      </c>
      <c r="B17" s="22">
        <v>22663.13</v>
      </c>
      <c r="C17" s="1">
        <v>45249</v>
      </c>
      <c r="D17" s="1"/>
      <c r="F17">
        <v>7</v>
      </c>
      <c r="G17" s="22">
        <v>17275.900000000001</v>
      </c>
      <c r="H17" s="1">
        <v>45249</v>
      </c>
      <c r="I17" s="1"/>
      <c r="K17">
        <v>7</v>
      </c>
      <c r="L17" s="22">
        <v>17582.080000000002</v>
      </c>
      <c r="M17" s="1">
        <v>45249</v>
      </c>
      <c r="N17" s="1"/>
    </row>
    <row r="18" spans="1:14" x14ac:dyDescent="0.3">
      <c r="A18">
        <v>8</v>
      </c>
      <c r="B18" s="22">
        <v>22663.13</v>
      </c>
      <c r="C18" s="1">
        <v>45280</v>
      </c>
      <c r="D18" s="1"/>
      <c r="F18">
        <v>8</v>
      </c>
      <c r="G18" s="22">
        <v>17275.900000000001</v>
      </c>
      <c r="H18" s="1">
        <v>45280</v>
      </c>
      <c r="I18" s="1"/>
      <c r="K18">
        <v>8</v>
      </c>
      <c r="L18" s="22">
        <v>17582.080000000002</v>
      </c>
      <c r="M18" s="1">
        <v>45280</v>
      </c>
      <c r="N18" s="1"/>
    </row>
    <row r="19" spans="1:14" x14ac:dyDescent="0.3">
      <c r="A19">
        <v>9</v>
      </c>
      <c r="B19" s="22">
        <v>22663.13</v>
      </c>
      <c r="C19" s="1">
        <v>45310</v>
      </c>
      <c r="D19" s="1"/>
      <c r="F19">
        <v>9</v>
      </c>
      <c r="G19" s="22">
        <v>17275.900000000001</v>
      </c>
      <c r="H19" s="1">
        <v>45310</v>
      </c>
      <c r="I19" s="1"/>
      <c r="K19">
        <v>9</v>
      </c>
      <c r="L19" s="22">
        <v>17582.080000000002</v>
      </c>
      <c r="M19" s="1">
        <v>45310</v>
      </c>
      <c r="N19" s="1"/>
    </row>
    <row r="20" spans="1:14" x14ac:dyDescent="0.3">
      <c r="A20">
        <v>10</v>
      </c>
      <c r="B20" s="22">
        <v>22663.13</v>
      </c>
      <c r="C20" s="1">
        <v>45341</v>
      </c>
      <c r="D20" s="1"/>
      <c r="F20">
        <v>10</v>
      </c>
      <c r="G20" s="22">
        <v>17275.900000000001</v>
      </c>
      <c r="H20" s="1">
        <v>45341</v>
      </c>
      <c r="I20" s="1"/>
      <c r="K20">
        <v>10</v>
      </c>
      <c r="L20" s="22">
        <v>17582.080000000002</v>
      </c>
      <c r="M20" s="1">
        <v>45341</v>
      </c>
      <c r="N20" s="1"/>
    </row>
    <row r="21" spans="1:14" x14ac:dyDescent="0.3">
      <c r="A21">
        <v>11</v>
      </c>
      <c r="B21" s="22">
        <v>22663.13</v>
      </c>
      <c r="C21" s="1">
        <v>45372</v>
      </c>
      <c r="D21" s="1"/>
      <c r="F21">
        <v>11</v>
      </c>
      <c r="G21" s="22">
        <v>17275.900000000001</v>
      </c>
      <c r="H21" s="1">
        <v>45372</v>
      </c>
      <c r="I21" s="1"/>
      <c r="K21">
        <v>11</v>
      </c>
      <c r="L21" s="22">
        <v>17582.080000000002</v>
      </c>
      <c r="M21" s="1">
        <v>45372</v>
      </c>
      <c r="N21" s="1"/>
    </row>
    <row r="22" spans="1:14" x14ac:dyDescent="0.3">
      <c r="A22">
        <v>12</v>
      </c>
      <c r="B22" s="22">
        <v>22663.13</v>
      </c>
      <c r="C22" s="1">
        <v>45401</v>
      </c>
      <c r="D22" s="1"/>
      <c r="F22">
        <v>12</v>
      </c>
      <c r="G22" s="25">
        <v>117275.9</v>
      </c>
      <c r="H22" s="1">
        <v>45401</v>
      </c>
      <c r="I22" s="1"/>
      <c r="K22">
        <v>12</v>
      </c>
      <c r="L22" s="22">
        <v>17582.080000000002</v>
      </c>
      <c r="M22" s="1">
        <v>45401</v>
      </c>
      <c r="N22" s="1"/>
    </row>
    <row r="23" spans="1:14" x14ac:dyDescent="0.3">
      <c r="A23">
        <v>13</v>
      </c>
      <c r="B23" s="22">
        <v>22663.13</v>
      </c>
      <c r="C23" s="1">
        <v>45432</v>
      </c>
      <c r="D23" s="1"/>
      <c r="F23">
        <v>13</v>
      </c>
      <c r="G23" s="22">
        <v>17275.900000000001</v>
      </c>
      <c r="H23" s="1">
        <v>45432</v>
      </c>
      <c r="I23" s="1"/>
      <c r="K23">
        <v>13</v>
      </c>
      <c r="L23" s="22">
        <v>17582.080000000002</v>
      </c>
      <c r="M23" s="1">
        <v>45432</v>
      </c>
      <c r="N23" s="1"/>
    </row>
    <row r="24" spans="1:14" x14ac:dyDescent="0.3">
      <c r="A24">
        <v>14</v>
      </c>
      <c r="B24" s="22">
        <v>22663.13</v>
      </c>
      <c r="C24" s="1">
        <v>45462</v>
      </c>
      <c r="D24" s="1"/>
      <c r="F24">
        <v>14</v>
      </c>
      <c r="G24" s="22">
        <v>17275.900000000001</v>
      </c>
      <c r="H24" s="1">
        <v>45462</v>
      </c>
      <c r="I24" s="1"/>
      <c r="K24">
        <v>14</v>
      </c>
      <c r="L24" s="22">
        <v>17582.080000000002</v>
      </c>
      <c r="M24" s="1">
        <v>45462</v>
      </c>
      <c r="N24" s="1"/>
    </row>
    <row r="25" spans="1:14" x14ac:dyDescent="0.3">
      <c r="A25">
        <v>15</v>
      </c>
      <c r="B25" s="22">
        <v>22663.13</v>
      </c>
      <c r="C25" s="1">
        <v>45493</v>
      </c>
      <c r="D25" s="1"/>
      <c r="F25">
        <v>15</v>
      </c>
      <c r="G25" s="22">
        <v>17275.900000000001</v>
      </c>
      <c r="H25" s="1">
        <v>45493</v>
      </c>
      <c r="I25" s="1"/>
      <c r="K25">
        <v>15</v>
      </c>
      <c r="L25" s="22">
        <v>17582.080000000002</v>
      </c>
      <c r="M25" s="1">
        <v>45493</v>
      </c>
      <c r="N25" s="1"/>
    </row>
    <row r="26" spans="1:14" x14ac:dyDescent="0.3">
      <c r="A26">
        <v>16</v>
      </c>
      <c r="B26" s="22">
        <v>22663.13</v>
      </c>
      <c r="C26" s="1">
        <v>45523</v>
      </c>
      <c r="D26" s="1"/>
      <c r="F26">
        <v>16</v>
      </c>
      <c r="G26" s="22">
        <v>17275.900000000001</v>
      </c>
      <c r="H26" s="1">
        <v>45523</v>
      </c>
      <c r="I26" s="1"/>
      <c r="K26">
        <v>16</v>
      </c>
      <c r="L26" s="22">
        <v>17582.080000000002</v>
      </c>
      <c r="M26" s="1">
        <v>45523</v>
      </c>
      <c r="N26" s="1"/>
    </row>
    <row r="27" spans="1:14" x14ac:dyDescent="0.3">
      <c r="A27">
        <v>17</v>
      </c>
      <c r="B27" s="22">
        <v>22663.13</v>
      </c>
      <c r="C27" s="1">
        <v>45554</v>
      </c>
      <c r="D27" s="1"/>
      <c r="F27">
        <v>17</v>
      </c>
      <c r="G27" s="22">
        <v>17275.900000000001</v>
      </c>
      <c r="H27" s="1">
        <v>45554</v>
      </c>
      <c r="I27" s="1"/>
      <c r="K27">
        <v>17</v>
      </c>
      <c r="L27" s="22">
        <v>17582.080000000002</v>
      </c>
      <c r="M27" s="1">
        <v>45554</v>
      </c>
      <c r="N27" s="1"/>
    </row>
    <row r="28" spans="1:14" x14ac:dyDescent="0.3">
      <c r="A28">
        <v>18</v>
      </c>
      <c r="B28" s="22">
        <v>22663.13</v>
      </c>
      <c r="C28" s="1">
        <v>45585</v>
      </c>
      <c r="D28" s="1"/>
      <c r="F28">
        <v>18</v>
      </c>
      <c r="G28" s="22">
        <v>17275.900000000001</v>
      </c>
      <c r="H28" s="1">
        <v>45585</v>
      </c>
      <c r="I28" s="1"/>
      <c r="K28">
        <v>18</v>
      </c>
      <c r="L28" s="22">
        <v>17582.080000000002</v>
      </c>
      <c r="M28" s="1">
        <v>45585</v>
      </c>
      <c r="N28" s="1"/>
    </row>
    <row r="29" spans="1:14" x14ac:dyDescent="0.3">
      <c r="A29">
        <v>19</v>
      </c>
      <c r="B29" s="22">
        <v>22663.13</v>
      </c>
      <c r="C29" s="1">
        <v>45615</v>
      </c>
      <c r="D29" s="1"/>
      <c r="F29">
        <v>19</v>
      </c>
      <c r="G29" s="22">
        <v>17275.900000000001</v>
      </c>
      <c r="H29" s="1">
        <v>45615</v>
      </c>
      <c r="I29" s="1"/>
      <c r="K29">
        <v>19</v>
      </c>
      <c r="L29" s="22">
        <v>17582.080000000002</v>
      </c>
      <c r="M29" s="1">
        <v>45615</v>
      </c>
      <c r="N29" s="1"/>
    </row>
    <row r="30" spans="1:14" x14ac:dyDescent="0.3">
      <c r="A30">
        <v>20</v>
      </c>
      <c r="B30" s="22">
        <v>22663.13</v>
      </c>
      <c r="C30" s="1">
        <v>45646</v>
      </c>
      <c r="D30" s="1"/>
      <c r="F30">
        <v>20</v>
      </c>
      <c r="G30" s="22">
        <v>17275.900000000001</v>
      </c>
      <c r="H30" s="1">
        <v>45646</v>
      </c>
      <c r="I30" s="1"/>
      <c r="K30">
        <v>20</v>
      </c>
      <c r="L30" s="22">
        <v>17582.080000000002</v>
      </c>
      <c r="M30" s="1">
        <v>45646</v>
      </c>
      <c r="N30" s="1"/>
    </row>
    <row r="31" spans="1:14" x14ac:dyDescent="0.3">
      <c r="A31">
        <v>21</v>
      </c>
      <c r="B31" s="22">
        <v>22663.13</v>
      </c>
      <c r="C31" s="1">
        <v>45676</v>
      </c>
      <c r="D31" s="1"/>
      <c r="F31">
        <v>21</v>
      </c>
      <c r="G31" s="22">
        <v>17275.900000000001</v>
      </c>
      <c r="H31" s="1">
        <v>45676</v>
      </c>
      <c r="I31" s="1"/>
      <c r="K31">
        <v>21</v>
      </c>
      <c r="L31" s="22">
        <v>17582.080000000002</v>
      </c>
      <c r="M31" s="1">
        <v>45676</v>
      </c>
      <c r="N31" s="1"/>
    </row>
    <row r="32" spans="1:14" x14ac:dyDescent="0.3">
      <c r="A32">
        <v>22</v>
      </c>
      <c r="B32" s="22">
        <v>22663.13</v>
      </c>
      <c r="C32" s="1">
        <v>45707</v>
      </c>
      <c r="D32" s="1"/>
      <c r="F32">
        <v>22</v>
      </c>
      <c r="G32" s="22">
        <v>17275.900000000001</v>
      </c>
      <c r="H32" s="1">
        <v>45707</v>
      </c>
      <c r="I32" s="1"/>
      <c r="K32">
        <v>22</v>
      </c>
      <c r="L32" s="22">
        <v>17582.080000000002</v>
      </c>
      <c r="M32" s="1">
        <v>45707</v>
      </c>
      <c r="N32" s="1"/>
    </row>
    <row r="33" spans="1:14" x14ac:dyDescent="0.3">
      <c r="A33">
        <v>23</v>
      </c>
      <c r="B33" s="22">
        <v>22663.13</v>
      </c>
      <c r="C33" s="1">
        <v>45738</v>
      </c>
      <c r="D33" s="1"/>
      <c r="F33">
        <v>23</v>
      </c>
      <c r="G33" s="22">
        <v>17275.900000000001</v>
      </c>
      <c r="H33" s="1">
        <v>45738</v>
      </c>
      <c r="I33" s="1"/>
      <c r="K33">
        <v>23</v>
      </c>
      <c r="L33" s="22">
        <v>17582.080000000002</v>
      </c>
      <c r="M33" s="1">
        <v>45738</v>
      </c>
      <c r="N33" s="1"/>
    </row>
    <row r="34" spans="1:14" x14ac:dyDescent="0.3">
      <c r="A34">
        <v>24</v>
      </c>
      <c r="B34" s="22">
        <v>22663.13</v>
      </c>
      <c r="C34" s="1">
        <v>45766</v>
      </c>
      <c r="D34" s="1"/>
      <c r="F34">
        <v>24</v>
      </c>
      <c r="G34" s="22">
        <v>17275.900000000001</v>
      </c>
      <c r="H34" s="1">
        <v>45766</v>
      </c>
      <c r="I34" s="1"/>
      <c r="K34">
        <v>24</v>
      </c>
      <c r="L34" s="22">
        <v>17582.080000000002</v>
      </c>
      <c r="M34" s="1">
        <v>45766</v>
      </c>
      <c r="N34" s="1"/>
    </row>
    <row r="35" spans="1:14" x14ac:dyDescent="0.3">
      <c r="A35">
        <v>25</v>
      </c>
      <c r="B35" s="22">
        <v>22663.13</v>
      </c>
      <c r="C35" s="1">
        <v>45797</v>
      </c>
      <c r="D35" s="1"/>
      <c r="F35">
        <v>25</v>
      </c>
      <c r="G35" s="22">
        <v>17275.900000000001</v>
      </c>
      <c r="H35" s="1">
        <v>45797</v>
      </c>
      <c r="I35" s="1"/>
      <c r="K35">
        <v>25</v>
      </c>
      <c r="L35" s="22">
        <v>17582.080000000002</v>
      </c>
      <c r="M35" s="1">
        <v>45797</v>
      </c>
      <c r="N35" s="1"/>
    </row>
    <row r="36" spans="1:14" x14ac:dyDescent="0.3">
      <c r="A36">
        <v>26</v>
      </c>
      <c r="B36" s="22">
        <v>22663.13</v>
      </c>
      <c r="C36" s="1">
        <v>45827</v>
      </c>
      <c r="D36" s="1"/>
      <c r="F36">
        <v>26</v>
      </c>
      <c r="G36" s="22">
        <v>17275.900000000001</v>
      </c>
      <c r="H36" s="1">
        <v>45827</v>
      </c>
      <c r="I36" s="1"/>
      <c r="K36">
        <v>26</v>
      </c>
      <c r="L36" s="22">
        <v>17582.080000000002</v>
      </c>
      <c r="M36" s="1">
        <v>45827</v>
      </c>
      <c r="N36" s="1"/>
    </row>
    <row r="37" spans="1:14" x14ac:dyDescent="0.3">
      <c r="A37">
        <v>27</v>
      </c>
      <c r="B37" s="22">
        <v>22663.13</v>
      </c>
      <c r="C37" s="1">
        <v>45858</v>
      </c>
      <c r="D37" s="1"/>
      <c r="F37">
        <v>27</v>
      </c>
      <c r="G37" s="22">
        <v>17275.900000000001</v>
      </c>
      <c r="H37" s="1">
        <v>45858</v>
      </c>
      <c r="I37" s="1"/>
      <c r="K37">
        <v>27</v>
      </c>
      <c r="L37" s="22">
        <v>17582.080000000002</v>
      </c>
      <c r="M37" s="1">
        <v>45858</v>
      </c>
      <c r="N37" s="1"/>
    </row>
    <row r="38" spans="1:14" x14ac:dyDescent="0.3">
      <c r="A38">
        <v>28</v>
      </c>
      <c r="B38" s="22">
        <v>22663.13</v>
      </c>
      <c r="C38" s="1">
        <v>45888</v>
      </c>
      <c r="D38" s="1"/>
      <c r="F38">
        <v>28</v>
      </c>
      <c r="G38" s="22">
        <v>17275.900000000001</v>
      </c>
      <c r="H38" s="1">
        <v>45888</v>
      </c>
      <c r="I38" s="1"/>
      <c r="K38">
        <v>28</v>
      </c>
      <c r="L38" s="22">
        <v>17582.080000000002</v>
      </c>
      <c r="M38" s="1">
        <v>45888</v>
      </c>
      <c r="N38" s="1"/>
    </row>
    <row r="39" spans="1:14" x14ac:dyDescent="0.3">
      <c r="A39">
        <v>29</v>
      </c>
      <c r="B39" s="22">
        <v>22663.13</v>
      </c>
      <c r="C39" s="1">
        <v>45919</v>
      </c>
      <c r="D39" s="1"/>
      <c r="F39">
        <v>29</v>
      </c>
      <c r="G39" s="22">
        <v>17275.900000000001</v>
      </c>
      <c r="H39" s="1">
        <v>45919</v>
      </c>
      <c r="I39" s="1"/>
      <c r="K39">
        <v>29</v>
      </c>
      <c r="L39" s="22">
        <v>17582.080000000002</v>
      </c>
      <c r="M39" s="1">
        <v>45919</v>
      </c>
      <c r="N39" s="1"/>
    </row>
    <row r="40" spans="1:14" x14ac:dyDescent="0.3">
      <c r="A40">
        <v>30</v>
      </c>
      <c r="B40" s="22">
        <v>22663.13</v>
      </c>
      <c r="C40" s="1">
        <v>45950</v>
      </c>
      <c r="D40" s="1"/>
      <c r="F40">
        <v>30</v>
      </c>
      <c r="G40" s="22">
        <v>17275.900000000001</v>
      </c>
      <c r="H40" s="1">
        <v>45950</v>
      </c>
      <c r="I40" s="1"/>
      <c r="K40">
        <v>30</v>
      </c>
      <c r="L40" s="22">
        <v>17582.080000000002</v>
      </c>
      <c r="M40" s="1">
        <v>45950</v>
      </c>
      <c r="N40" s="1"/>
    </row>
    <row r="41" spans="1:14" x14ac:dyDescent="0.3">
      <c r="A41">
        <v>31</v>
      </c>
      <c r="B41" s="22">
        <v>22663.13</v>
      </c>
      <c r="C41" s="1">
        <v>45980</v>
      </c>
      <c r="D41" s="1"/>
      <c r="F41">
        <v>31</v>
      </c>
      <c r="G41" s="22">
        <v>17275.900000000001</v>
      </c>
      <c r="H41" s="1">
        <v>45980</v>
      </c>
      <c r="I41" s="1"/>
      <c r="K41">
        <v>31</v>
      </c>
      <c r="L41" s="22">
        <v>17582.080000000002</v>
      </c>
      <c r="M41" s="1">
        <v>45980</v>
      </c>
      <c r="N41" s="1"/>
    </row>
    <row r="42" spans="1:14" x14ac:dyDescent="0.3">
      <c r="A42">
        <v>32</v>
      </c>
      <c r="B42" s="22">
        <v>22663.13</v>
      </c>
      <c r="C42" s="1">
        <v>46011</v>
      </c>
      <c r="D42" s="1"/>
      <c r="F42">
        <v>32</v>
      </c>
      <c r="G42" s="22">
        <v>17275.900000000001</v>
      </c>
      <c r="H42" s="1">
        <v>46011</v>
      </c>
      <c r="I42" s="1"/>
      <c r="K42">
        <v>32</v>
      </c>
      <c r="L42" s="22">
        <v>17582.080000000002</v>
      </c>
      <c r="M42" s="1">
        <v>46011</v>
      </c>
      <c r="N42" s="1"/>
    </row>
    <row r="43" spans="1:14" x14ac:dyDescent="0.3">
      <c r="A43">
        <v>33</v>
      </c>
      <c r="B43" s="22">
        <v>22663.13</v>
      </c>
      <c r="C43" s="1">
        <v>46041</v>
      </c>
      <c r="D43" s="1"/>
      <c r="F43">
        <v>33</v>
      </c>
      <c r="G43" s="22">
        <v>17275.900000000001</v>
      </c>
      <c r="H43" s="1">
        <v>46041</v>
      </c>
      <c r="I43" s="1"/>
      <c r="K43">
        <v>33</v>
      </c>
      <c r="L43" s="22">
        <v>17582.080000000002</v>
      </c>
      <c r="M43" s="1">
        <v>46041</v>
      </c>
      <c r="N43" s="1"/>
    </row>
    <row r="44" spans="1:14" x14ac:dyDescent="0.3">
      <c r="A44">
        <v>34</v>
      </c>
      <c r="B44" s="22">
        <v>22663.13</v>
      </c>
      <c r="C44" s="1">
        <v>46072</v>
      </c>
      <c r="D44" s="1"/>
      <c r="F44">
        <v>34</v>
      </c>
      <c r="G44" s="22">
        <v>17275.900000000001</v>
      </c>
      <c r="H44" s="1">
        <v>46072</v>
      </c>
      <c r="I44" s="1"/>
      <c r="K44">
        <v>34</v>
      </c>
      <c r="L44" s="22">
        <v>17582.080000000002</v>
      </c>
      <c r="M44" s="1">
        <v>46072</v>
      </c>
      <c r="N44" s="1"/>
    </row>
    <row r="45" spans="1:14" x14ac:dyDescent="0.3">
      <c r="A45">
        <v>35</v>
      </c>
      <c r="B45" s="22">
        <v>22663.13</v>
      </c>
      <c r="C45" s="1">
        <v>46103</v>
      </c>
      <c r="D45" s="1"/>
      <c r="F45">
        <v>35</v>
      </c>
      <c r="G45" s="22">
        <v>17275.900000000001</v>
      </c>
      <c r="H45" s="1">
        <v>46103</v>
      </c>
      <c r="I45" s="1"/>
      <c r="K45">
        <v>35</v>
      </c>
      <c r="L45" s="22">
        <v>17582.080000000002</v>
      </c>
      <c r="M45" s="1">
        <v>46103</v>
      </c>
      <c r="N45" s="1"/>
    </row>
    <row r="46" spans="1:14" x14ac:dyDescent="0.3">
      <c r="A46">
        <v>36</v>
      </c>
      <c r="B46" s="22">
        <v>22663.13</v>
      </c>
      <c r="C46" s="1">
        <v>46131</v>
      </c>
      <c r="D46" s="1"/>
      <c r="F46">
        <v>36</v>
      </c>
      <c r="G46" s="22">
        <v>17275.900000000001</v>
      </c>
      <c r="H46" s="1">
        <v>46131</v>
      </c>
      <c r="I46" s="1"/>
      <c r="K46">
        <v>36</v>
      </c>
      <c r="L46" s="22">
        <v>17582.080000000002</v>
      </c>
      <c r="M46" s="1">
        <v>46131</v>
      </c>
      <c r="N46" s="1"/>
    </row>
    <row r="47" spans="1:14" x14ac:dyDescent="0.3">
      <c r="A47" s="26" t="s">
        <v>12</v>
      </c>
      <c r="B47" s="27">
        <v>10000</v>
      </c>
      <c r="C47" s="28">
        <v>46161</v>
      </c>
      <c r="D47" s="1"/>
      <c r="F47" s="26" t="s">
        <v>12</v>
      </c>
      <c r="G47" s="27">
        <v>10000</v>
      </c>
      <c r="H47" s="28">
        <v>46161</v>
      </c>
      <c r="I47" s="1"/>
      <c r="K47" s="26" t="s">
        <v>12</v>
      </c>
      <c r="L47" s="27">
        <v>10000</v>
      </c>
      <c r="M47" s="28">
        <v>46161</v>
      </c>
      <c r="N47" s="1"/>
    </row>
  </sheetData>
  <phoneticPr fontId="6" type="noConversion"/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DDF-BD0A-474A-88DF-583AF5C4E9B9}">
  <dimension ref="A1:F44"/>
  <sheetViews>
    <sheetView zoomScaleNormal="100" workbookViewId="0">
      <selection activeCell="D8" sqref="D8"/>
    </sheetView>
  </sheetViews>
  <sheetFormatPr defaultRowHeight="14.4" x14ac:dyDescent="0.3"/>
  <cols>
    <col min="1" max="1" width="23.88671875" customWidth="1"/>
    <col min="2" max="2" width="22.109375" customWidth="1"/>
    <col min="3" max="3" width="15.44140625" customWidth="1"/>
    <col min="4" max="4" width="11.33203125" bestFit="1" customWidth="1"/>
  </cols>
  <sheetData>
    <row r="1" spans="1:6" x14ac:dyDescent="0.3">
      <c r="A1" t="s">
        <v>0</v>
      </c>
      <c r="B1" t="s">
        <v>1</v>
      </c>
      <c r="C1" t="s">
        <v>2</v>
      </c>
      <c r="F1" t="s">
        <v>3</v>
      </c>
    </row>
    <row r="2" spans="1:6" x14ac:dyDescent="0.3">
      <c r="A2" t="s">
        <v>4</v>
      </c>
      <c r="B2">
        <v>36</v>
      </c>
      <c r="C2" s="11" t="s">
        <v>5</v>
      </c>
      <c r="D2" s="14">
        <f>XIRR(B7:B44,C7:C44)</f>
        <v>9.4025424122810369E-2</v>
      </c>
    </row>
    <row r="3" spans="1:6" x14ac:dyDescent="0.3">
      <c r="A3" t="s">
        <v>6</v>
      </c>
      <c r="B3">
        <v>560000</v>
      </c>
      <c r="C3" t="s">
        <v>7</v>
      </c>
      <c r="D3" s="11">
        <v>9.4</v>
      </c>
    </row>
    <row r="4" spans="1:6" x14ac:dyDescent="0.3">
      <c r="A4" t="s">
        <v>8</v>
      </c>
      <c r="B4" s="1">
        <v>44832</v>
      </c>
    </row>
    <row r="5" spans="1:6" x14ac:dyDescent="0.3">
      <c r="A5" t="s">
        <v>9</v>
      </c>
      <c r="B5">
        <v>200</v>
      </c>
    </row>
    <row r="6" spans="1:6" x14ac:dyDescent="0.3">
      <c r="A6" t="s">
        <v>10</v>
      </c>
    </row>
    <row r="7" spans="1:6" ht="15" thickBot="1" x14ac:dyDescent="0.35">
      <c r="A7" s="9" t="s">
        <v>11</v>
      </c>
      <c r="B7" s="7">
        <f>-560000+200</f>
        <v>-559800</v>
      </c>
      <c r="C7" s="1">
        <v>44832</v>
      </c>
      <c r="D7" s="1">
        <f>DATE(2022,9,28)</f>
        <v>44832</v>
      </c>
    </row>
    <row r="8" spans="1:6" ht="17.399999999999999" thickBot="1" x14ac:dyDescent="0.35">
      <c r="A8">
        <v>1</v>
      </c>
      <c r="B8" s="8">
        <v>17686.349999999999</v>
      </c>
      <c r="C8" s="6">
        <v>44862</v>
      </c>
      <c r="D8" s="1">
        <f>DATE(2022,10,28)</f>
        <v>44862</v>
      </c>
    </row>
    <row r="9" spans="1:6" ht="17.399999999999999" thickBot="1" x14ac:dyDescent="0.35">
      <c r="A9">
        <v>2</v>
      </c>
      <c r="B9" s="8">
        <v>17686.349999999999</v>
      </c>
      <c r="C9" s="6">
        <v>44893</v>
      </c>
      <c r="D9" s="1">
        <f>DATE(2022,11,28)</f>
        <v>44893</v>
      </c>
    </row>
    <row r="10" spans="1:6" ht="17.399999999999999" thickBot="1" x14ac:dyDescent="0.35">
      <c r="A10">
        <v>3</v>
      </c>
      <c r="B10" s="8">
        <v>17686.349999999999</v>
      </c>
      <c r="C10" s="6">
        <v>44923</v>
      </c>
      <c r="D10" s="1">
        <f>DATE(2022,12,28)</f>
        <v>44923</v>
      </c>
    </row>
    <row r="11" spans="1:6" ht="17.399999999999999" thickBot="1" x14ac:dyDescent="0.35">
      <c r="A11">
        <v>4</v>
      </c>
      <c r="B11" s="8">
        <v>17686.349999999999</v>
      </c>
      <c r="C11" s="6">
        <v>44954</v>
      </c>
      <c r="D11" s="1">
        <f>DATE(2023,1,28)</f>
        <v>44954</v>
      </c>
    </row>
    <row r="12" spans="1:6" ht="17.399999999999999" thickBot="1" x14ac:dyDescent="0.35">
      <c r="A12">
        <v>5</v>
      </c>
      <c r="B12" s="8">
        <v>17686.349999999999</v>
      </c>
      <c r="C12" s="6">
        <v>44985</v>
      </c>
      <c r="D12" s="1">
        <f>DATE(2023,2,28)</f>
        <v>44985</v>
      </c>
    </row>
    <row r="13" spans="1:6" ht="17.399999999999999" thickBot="1" x14ac:dyDescent="0.35">
      <c r="A13">
        <v>6</v>
      </c>
      <c r="B13" s="8">
        <v>17686.349999999999</v>
      </c>
      <c r="C13" s="6">
        <v>45013</v>
      </c>
      <c r="D13" s="1">
        <f>DATE(2023,3,28)</f>
        <v>45013</v>
      </c>
    </row>
    <row r="14" spans="1:6" ht="17.399999999999999" thickBot="1" x14ac:dyDescent="0.35">
      <c r="A14">
        <v>7</v>
      </c>
      <c r="B14" s="8">
        <v>17686.349999999999</v>
      </c>
      <c r="C14" s="6">
        <v>45044</v>
      </c>
      <c r="D14" s="1">
        <f>DATE(2023,4,28)</f>
        <v>45044</v>
      </c>
    </row>
    <row r="15" spans="1:6" ht="17.399999999999999" thickBot="1" x14ac:dyDescent="0.35">
      <c r="A15">
        <v>8</v>
      </c>
      <c r="B15" s="8">
        <v>17686.349999999999</v>
      </c>
      <c r="C15" s="6">
        <v>45074</v>
      </c>
      <c r="D15" s="1">
        <f>DATE(2023,5,28)</f>
        <v>45074</v>
      </c>
    </row>
    <row r="16" spans="1:6" ht="17.399999999999999" thickBot="1" x14ac:dyDescent="0.35">
      <c r="A16">
        <v>9</v>
      </c>
      <c r="B16" s="8">
        <v>17686.349999999999</v>
      </c>
      <c r="C16" s="6">
        <v>45105</v>
      </c>
      <c r="D16" s="1">
        <f>DATE(2023,6,28)</f>
        <v>45105</v>
      </c>
    </row>
    <row r="17" spans="1:4" ht="17.399999999999999" thickBot="1" x14ac:dyDescent="0.35">
      <c r="A17">
        <v>10</v>
      </c>
      <c r="B17" s="8">
        <v>17686.349999999999</v>
      </c>
      <c r="C17" s="6">
        <v>45135</v>
      </c>
      <c r="D17" s="1">
        <f>DATE(2023,7,28)</f>
        <v>45135</v>
      </c>
    </row>
    <row r="18" spans="1:4" ht="17.399999999999999" thickBot="1" x14ac:dyDescent="0.35">
      <c r="A18">
        <v>11</v>
      </c>
      <c r="B18" s="8">
        <v>17686.349999999999</v>
      </c>
      <c r="C18" s="6">
        <v>45166</v>
      </c>
      <c r="D18" s="1">
        <f>DATE(2023,8,28)</f>
        <v>45166</v>
      </c>
    </row>
    <row r="19" spans="1:4" ht="17.399999999999999" thickBot="1" x14ac:dyDescent="0.35">
      <c r="A19">
        <v>12</v>
      </c>
      <c r="B19" s="8">
        <v>17686.349999999999</v>
      </c>
      <c r="C19" s="6">
        <v>45197</v>
      </c>
      <c r="D19" s="1">
        <f>DATE(2023,9,28)</f>
        <v>45197</v>
      </c>
    </row>
    <row r="20" spans="1:4" ht="17.399999999999999" thickBot="1" x14ac:dyDescent="0.35">
      <c r="A20">
        <v>13</v>
      </c>
      <c r="B20" s="8">
        <v>17686.349999999999</v>
      </c>
      <c r="C20" s="6">
        <v>45227</v>
      </c>
      <c r="D20" s="1">
        <f>DATE(2023,10,28)</f>
        <v>45227</v>
      </c>
    </row>
    <row r="21" spans="1:4" ht="17.399999999999999" thickBot="1" x14ac:dyDescent="0.35">
      <c r="A21">
        <v>14</v>
      </c>
      <c r="B21" s="8">
        <v>17686.349999999999</v>
      </c>
      <c r="C21" s="6">
        <v>45258</v>
      </c>
      <c r="D21" s="1">
        <f>DATE(2023,11,28)</f>
        <v>45258</v>
      </c>
    </row>
    <row r="22" spans="1:4" ht="17.399999999999999" thickBot="1" x14ac:dyDescent="0.35">
      <c r="A22">
        <v>15</v>
      </c>
      <c r="B22" s="8">
        <v>17686.349999999999</v>
      </c>
      <c r="C22" s="6">
        <v>45288</v>
      </c>
      <c r="D22" s="1">
        <f>DATE(2023,12,28)</f>
        <v>45288</v>
      </c>
    </row>
    <row r="23" spans="1:4" ht="17.399999999999999" thickBot="1" x14ac:dyDescent="0.35">
      <c r="A23">
        <v>16</v>
      </c>
      <c r="B23" s="8">
        <v>17686.349999999999</v>
      </c>
      <c r="C23" s="6">
        <v>45319</v>
      </c>
      <c r="D23" s="1">
        <f>DATE(2024,1,28)</f>
        <v>45319</v>
      </c>
    </row>
    <row r="24" spans="1:4" ht="17.399999999999999" thickBot="1" x14ac:dyDescent="0.35">
      <c r="A24">
        <v>17</v>
      </c>
      <c r="B24" s="8">
        <v>17686.349999999999</v>
      </c>
      <c r="C24" s="6">
        <v>45350</v>
      </c>
      <c r="D24" s="1">
        <f>DATE(2024,1,28)</f>
        <v>45319</v>
      </c>
    </row>
    <row r="25" spans="1:4" ht="17.399999999999999" thickBot="1" x14ac:dyDescent="0.35">
      <c r="A25">
        <v>18</v>
      </c>
      <c r="B25" s="8">
        <v>17686.349999999999</v>
      </c>
      <c r="C25" s="6">
        <v>45379</v>
      </c>
      <c r="D25" s="1">
        <f>DATE(2024,2,28)</f>
        <v>45350</v>
      </c>
    </row>
    <row r="26" spans="1:4" ht="17.399999999999999" thickBot="1" x14ac:dyDescent="0.35">
      <c r="A26">
        <v>19</v>
      </c>
      <c r="B26" s="8">
        <v>17686.349999999999</v>
      </c>
      <c r="C26" s="6">
        <v>45410</v>
      </c>
      <c r="D26" s="1">
        <f>DATE(2024,3,28)</f>
        <v>45379</v>
      </c>
    </row>
    <row r="27" spans="1:4" ht="17.399999999999999" thickBot="1" x14ac:dyDescent="0.35">
      <c r="A27">
        <v>20</v>
      </c>
      <c r="B27" s="8">
        <v>17686.349999999999</v>
      </c>
      <c r="C27" s="6">
        <v>45440</v>
      </c>
      <c r="D27" s="1">
        <f>DATE(2024,5,28)</f>
        <v>45440</v>
      </c>
    </row>
    <row r="28" spans="1:4" ht="17.399999999999999" thickBot="1" x14ac:dyDescent="0.35">
      <c r="A28">
        <v>21</v>
      </c>
      <c r="B28" s="8">
        <v>17686.349999999999</v>
      </c>
      <c r="C28" s="6">
        <v>45471</v>
      </c>
      <c r="D28" s="1">
        <f>DATE(2024,6,28)</f>
        <v>45471</v>
      </c>
    </row>
    <row r="29" spans="1:4" ht="17.399999999999999" thickBot="1" x14ac:dyDescent="0.35">
      <c r="A29">
        <v>22</v>
      </c>
      <c r="B29" s="8">
        <v>17686.349999999999</v>
      </c>
      <c r="C29" s="6">
        <v>45501</v>
      </c>
      <c r="D29" s="1">
        <f>DATE(2024,7,28)</f>
        <v>45501</v>
      </c>
    </row>
    <row r="30" spans="1:4" ht="17.399999999999999" thickBot="1" x14ac:dyDescent="0.35">
      <c r="A30">
        <v>23</v>
      </c>
      <c r="B30" s="8">
        <v>17686.349999999999</v>
      </c>
      <c r="C30" s="6">
        <v>45532</v>
      </c>
      <c r="D30" s="1">
        <f>DATE(2024,8,28)</f>
        <v>45532</v>
      </c>
    </row>
    <row r="31" spans="1:4" ht="17.399999999999999" thickBot="1" x14ac:dyDescent="0.35">
      <c r="A31">
        <v>24</v>
      </c>
      <c r="B31" s="8">
        <v>17686.349999999999</v>
      </c>
      <c r="C31" s="6">
        <v>45563</v>
      </c>
      <c r="D31" s="1">
        <f>DATE(2024,9,28)</f>
        <v>45563</v>
      </c>
    </row>
    <row r="32" spans="1:4" ht="17.399999999999999" thickBot="1" x14ac:dyDescent="0.35">
      <c r="A32">
        <v>25</v>
      </c>
      <c r="B32" s="8">
        <v>17686.349999999999</v>
      </c>
      <c r="C32" s="6">
        <v>45593</v>
      </c>
      <c r="D32" s="1">
        <f>DATE(2024,10,28)</f>
        <v>45593</v>
      </c>
    </row>
    <row r="33" spans="1:4" ht="17.399999999999999" thickBot="1" x14ac:dyDescent="0.35">
      <c r="A33">
        <v>26</v>
      </c>
      <c r="B33" s="8">
        <v>17686.349999999999</v>
      </c>
      <c r="C33" s="6">
        <v>45624</v>
      </c>
      <c r="D33" s="1">
        <f>DATE(2024,11,28)</f>
        <v>45624</v>
      </c>
    </row>
    <row r="34" spans="1:4" ht="17.399999999999999" thickBot="1" x14ac:dyDescent="0.35">
      <c r="A34">
        <v>27</v>
      </c>
      <c r="B34" s="8">
        <v>17686.349999999999</v>
      </c>
      <c r="C34" s="6">
        <v>45654</v>
      </c>
      <c r="D34" s="1">
        <f>DATE(2024,12,28)</f>
        <v>45654</v>
      </c>
    </row>
    <row r="35" spans="1:4" ht="17.399999999999999" thickBot="1" x14ac:dyDescent="0.35">
      <c r="A35">
        <v>28</v>
      </c>
      <c r="B35" s="8">
        <v>17686.349999999999</v>
      </c>
      <c r="C35" s="6">
        <v>45685</v>
      </c>
      <c r="D35" s="1">
        <f>DATE(2025,1,28)</f>
        <v>45685</v>
      </c>
    </row>
    <row r="36" spans="1:4" ht="17.399999999999999" thickBot="1" x14ac:dyDescent="0.35">
      <c r="A36">
        <v>29</v>
      </c>
      <c r="B36" s="8">
        <v>17686.349999999999</v>
      </c>
      <c r="C36" s="6">
        <v>45716</v>
      </c>
      <c r="D36" s="1">
        <f>DATE(2025,2,28)</f>
        <v>45716</v>
      </c>
    </row>
    <row r="37" spans="1:4" ht="17.399999999999999" thickBot="1" x14ac:dyDescent="0.35">
      <c r="A37">
        <v>30</v>
      </c>
      <c r="B37" s="8">
        <v>17686.349999999999</v>
      </c>
      <c r="C37" s="6">
        <v>45744</v>
      </c>
      <c r="D37" s="1">
        <f>DATE(2025,3,28)</f>
        <v>45744</v>
      </c>
    </row>
    <row r="38" spans="1:4" ht="17.399999999999999" thickBot="1" x14ac:dyDescent="0.35">
      <c r="A38">
        <v>31</v>
      </c>
      <c r="B38" s="8">
        <v>17686.349999999999</v>
      </c>
      <c r="C38" s="6">
        <v>45775</v>
      </c>
      <c r="D38" s="1">
        <f>DATE(2025,4,28)</f>
        <v>45775</v>
      </c>
    </row>
    <row r="39" spans="1:4" ht="17.399999999999999" thickBot="1" x14ac:dyDescent="0.35">
      <c r="A39">
        <v>32</v>
      </c>
      <c r="B39" s="8">
        <v>17686.349999999999</v>
      </c>
      <c r="C39" s="6">
        <v>45805</v>
      </c>
      <c r="D39" s="1">
        <f>DATE(2025,5,28)</f>
        <v>45805</v>
      </c>
    </row>
    <row r="40" spans="1:4" ht="17.399999999999999" thickBot="1" x14ac:dyDescent="0.35">
      <c r="A40">
        <v>33</v>
      </c>
      <c r="B40" s="8">
        <v>17686.349999999999</v>
      </c>
      <c r="C40" s="6">
        <v>45836</v>
      </c>
      <c r="D40" s="1">
        <f>DATE(2025,6,28)</f>
        <v>45836</v>
      </c>
    </row>
    <row r="41" spans="1:4" ht="17.399999999999999" thickBot="1" x14ac:dyDescent="0.35">
      <c r="A41">
        <v>34</v>
      </c>
      <c r="B41" s="8">
        <v>17686.349999999999</v>
      </c>
      <c r="C41" s="6">
        <v>45866</v>
      </c>
      <c r="D41" s="1">
        <f>DATE(2025,7,28)</f>
        <v>45866</v>
      </c>
    </row>
    <row r="42" spans="1:4" ht="17.399999999999999" thickBot="1" x14ac:dyDescent="0.35">
      <c r="A42">
        <v>35</v>
      </c>
      <c r="B42" s="8">
        <v>17686.349999999999</v>
      </c>
      <c r="C42" s="6">
        <v>45897</v>
      </c>
      <c r="D42" s="1">
        <f>DATE(2025,8,28)</f>
        <v>45897</v>
      </c>
    </row>
    <row r="43" spans="1:4" ht="17.399999999999999" thickBot="1" x14ac:dyDescent="0.35">
      <c r="A43">
        <v>36</v>
      </c>
      <c r="B43" s="8">
        <v>17686.349999999999</v>
      </c>
      <c r="C43" s="6">
        <v>45928</v>
      </c>
      <c r="D43" s="1">
        <f>DATE(2025,9,28)</f>
        <v>45928</v>
      </c>
    </row>
    <row r="44" spans="1:4" ht="16.8" x14ac:dyDescent="0.3">
      <c r="A44" t="s">
        <v>12</v>
      </c>
      <c r="B44" s="8">
        <v>5000</v>
      </c>
      <c r="C44" s="6">
        <v>45957</v>
      </c>
      <c r="D44" s="1">
        <f>DATE(2025,10,28)</f>
        <v>45958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D1DE-1155-4FCB-8756-19D66AD06B4F}">
  <dimension ref="A1:BA39"/>
  <sheetViews>
    <sheetView topLeftCell="A20" workbookViewId="0">
      <selection activeCell="F39" sqref="F3:F39"/>
    </sheetView>
  </sheetViews>
  <sheetFormatPr defaultRowHeight="14.4" x14ac:dyDescent="0.3"/>
  <cols>
    <col min="4" max="4" width="14.44140625" customWidth="1"/>
    <col min="6" max="6" width="11" bestFit="1" customWidth="1"/>
    <col min="19" max="19" width="14.33203125" style="11" customWidth="1"/>
  </cols>
  <sheetData>
    <row r="1" spans="1:53" x14ac:dyDescent="0.3">
      <c r="A1" t="s">
        <v>13</v>
      </c>
    </row>
    <row r="2" spans="1:53" ht="53.4" thickBot="1" x14ac:dyDescent="0.3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  <c r="P2" s="2" t="s">
        <v>29</v>
      </c>
      <c r="Q2" s="2" t="s">
        <v>30</v>
      </c>
      <c r="R2" s="2" t="s">
        <v>31</v>
      </c>
      <c r="S2" s="12" t="s">
        <v>32</v>
      </c>
      <c r="T2" s="2" t="s">
        <v>33</v>
      </c>
      <c r="U2" s="2" t="s">
        <v>34</v>
      </c>
      <c r="V2" s="2" t="s">
        <v>35</v>
      </c>
      <c r="W2" s="2" t="s">
        <v>36</v>
      </c>
      <c r="X2" s="2" t="s">
        <v>37</v>
      </c>
      <c r="Y2" s="2" t="s">
        <v>38</v>
      </c>
      <c r="Z2" s="2" t="s">
        <v>39</v>
      </c>
      <c r="AA2" s="2" t="s">
        <v>40</v>
      </c>
      <c r="AB2" s="2" t="s">
        <v>41</v>
      </c>
      <c r="AC2" s="2" t="s">
        <v>42</v>
      </c>
      <c r="AD2" s="2" t="s">
        <v>43</v>
      </c>
      <c r="AE2" s="2" t="s">
        <v>44</v>
      </c>
      <c r="AF2" s="2" t="s">
        <v>45</v>
      </c>
      <c r="AG2" s="2" t="s">
        <v>46</v>
      </c>
      <c r="AH2" s="2" t="s">
        <v>47</v>
      </c>
      <c r="AI2" s="2" t="s">
        <v>48</v>
      </c>
      <c r="AJ2" s="2" t="s">
        <v>49</v>
      </c>
      <c r="AK2" s="2" t="s">
        <v>50</v>
      </c>
      <c r="AL2" s="2" t="s">
        <v>51</v>
      </c>
      <c r="AM2" s="2" t="s">
        <v>52</v>
      </c>
      <c r="AN2" s="2" t="s">
        <v>53</v>
      </c>
      <c r="AO2" s="2" t="s">
        <v>54</v>
      </c>
      <c r="AP2" s="2" t="s">
        <v>55</v>
      </c>
      <c r="AQ2" s="2" t="s">
        <v>56</v>
      </c>
      <c r="AR2" s="2" t="s">
        <v>57</v>
      </c>
      <c r="AS2" s="2" t="s">
        <v>58</v>
      </c>
      <c r="AT2" s="2" t="s">
        <v>59</v>
      </c>
      <c r="AU2" s="2" t="s">
        <v>60</v>
      </c>
      <c r="AV2" s="2" t="s">
        <v>61</v>
      </c>
      <c r="AW2" s="2" t="s">
        <v>62</v>
      </c>
      <c r="AX2" s="2" t="s">
        <v>63</v>
      </c>
      <c r="AY2" s="2" t="s">
        <v>64</v>
      </c>
      <c r="AZ2" s="2" t="s">
        <v>65</v>
      </c>
      <c r="BA2" s="2" t="s">
        <v>66</v>
      </c>
    </row>
    <row r="3" spans="1:53" ht="17.399999999999999" thickBot="1" x14ac:dyDescent="0.35">
      <c r="A3" s="3">
        <v>1</v>
      </c>
      <c r="B3" s="4">
        <v>44862</v>
      </c>
      <c r="C3" s="4">
        <v>44892</v>
      </c>
      <c r="D3" s="10">
        <v>44862</v>
      </c>
      <c r="E3" s="4">
        <v>44892</v>
      </c>
      <c r="F3" s="4">
        <v>44922</v>
      </c>
      <c r="G3" s="3"/>
      <c r="H3" s="3" t="s">
        <v>67</v>
      </c>
      <c r="I3" s="3" t="s">
        <v>67</v>
      </c>
      <c r="J3" s="3" t="s">
        <v>67</v>
      </c>
      <c r="K3" s="3" t="s">
        <v>67</v>
      </c>
      <c r="L3" s="3" t="s">
        <v>67</v>
      </c>
      <c r="M3" s="3" t="s">
        <v>67</v>
      </c>
      <c r="N3" s="3" t="s">
        <v>67</v>
      </c>
      <c r="O3" s="3" t="s">
        <v>67</v>
      </c>
      <c r="P3" s="5" t="s">
        <v>68</v>
      </c>
      <c r="Q3" s="5" t="s">
        <v>69</v>
      </c>
      <c r="R3" s="5">
        <v>0</v>
      </c>
      <c r="S3" s="13" t="s">
        <v>70</v>
      </c>
      <c r="T3" s="5" t="s">
        <v>71</v>
      </c>
      <c r="U3" s="5" t="s">
        <v>72</v>
      </c>
      <c r="V3" s="5" t="s">
        <v>73</v>
      </c>
      <c r="W3" s="5">
        <v>882</v>
      </c>
      <c r="X3" s="5" t="s">
        <v>74</v>
      </c>
      <c r="Y3" s="5" t="s">
        <v>75</v>
      </c>
      <c r="Z3" s="5" t="s">
        <v>76</v>
      </c>
      <c r="AA3" s="5">
        <v>41.67</v>
      </c>
      <c r="AB3" s="5"/>
      <c r="AC3" s="5"/>
      <c r="AD3" s="5">
        <v>0</v>
      </c>
      <c r="AE3" s="5" t="s">
        <v>77</v>
      </c>
      <c r="AF3" s="5" t="s">
        <v>78</v>
      </c>
      <c r="AG3" s="5" t="s">
        <v>79</v>
      </c>
      <c r="AH3" s="5" t="s">
        <v>79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3" t="s">
        <v>1</v>
      </c>
      <c r="AO3" s="5">
        <v>9</v>
      </c>
      <c r="AP3" s="5">
        <v>2</v>
      </c>
      <c r="AQ3" s="5">
        <v>933.33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3" t="s">
        <v>80</v>
      </c>
      <c r="AX3" s="3" t="s">
        <v>81</v>
      </c>
      <c r="AY3" s="3" t="s">
        <v>81</v>
      </c>
      <c r="AZ3" s="5"/>
      <c r="BA3" s="5">
        <v>0</v>
      </c>
    </row>
    <row r="4" spans="1:53" ht="17.399999999999999" thickBot="1" x14ac:dyDescent="0.35">
      <c r="A4" s="3">
        <v>2</v>
      </c>
      <c r="B4" s="4">
        <v>44893</v>
      </c>
      <c r="C4" s="4">
        <v>44922</v>
      </c>
      <c r="D4" s="10">
        <v>44893</v>
      </c>
      <c r="E4" s="4">
        <v>44922</v>
      </c>
      <c r="F4" s="4">
        <v>44953</v>
      </c>
      <c r="G4" s="3"/>
      <c r="H4" s="3" t="s">
        <v>67</v>
      </c>
      <c r="I4" s="3" t="s">
        <v>67</v>
      </c>
      <c r="J4" s="3" t="s">
        <v>67</v>
      </c>
      <c r="K4" s="3" t="s">
        <v>67</v>
      </c>
      <c r="L4" s="3" t="s">
        <v>67</v>
      </c>
      <c r="M4" s="3" t="s">
        <v>67</v>
      </c>
      <c r="N4" s="3" t="s">
        <v>67</v>
      </c>
      <c r="O4" s="3" t="s">
        <v>67</v>
      </c>
      <c r="P4" s="5" t="s">
        <v>68</v>
      </c>
      <c r="Q4" s="5" t="s">
        <v>69</v>
      </c>
      <c r="R4" s="5">
        <v>0</v>
      </c>
      <c r="S4" s="13" t="s">
        <v>70</v>
      </c>
      <c r="T4" s="5" t="s">
        <v>82</v>
      </c>
      <c r="U4" s="5" t="s">
        <v>83</v>
      </c>
      <c r="V4" s="5" t="s">
        <v>84</v>
      </c>
      <c r="W4" s="5">
        <v>860.76</v>
      </c>
      <c r="X4" s="5" t="s">
        <v>74</v>
      </c>
      <c r="Y4" s="5" t="s">
        <v>75</v>
      </c>
      <c r="Z4" s="5" t="s">
        <v>76</v>
      </c>
      <c r="AA4" s="5">
        <v>41.67</v>
      </c>
      <c r="AB4" s="5"/>
      <c r="AC4" s="5"/>
      <c r="AD4" s="5">
        <v>0</v>
      </c>
      <c r="AE4" s="5" t="s">
        <v>79</v>
      </c>
      <c r="AF4" s="5" t="s">
        <v>85</v>
      </c>
      <c r="AG4" s="5" t="s">
        <v>86</v>
      </c>
      <c r="AH4" s="5" t="s">
        <v>86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3" t="s">
        <v>1</v>
      </c>
      <c r="AO4" s="5">
        <v>9</v>
      </c>
      <c r="AP4" s="5">
        <v>2</v>
      </c>
      <c r="AQ4" s="5">
        <v>910.86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3" t="s">
        <v>80</v>
      </c>
      <c r="AX4" s="3" t="s">
        <v>81</v>
      </c>
      <c r="AY4" s="3" t="s">
        <v>81</v>
      </c>
      <c r="AZ4" s="5"/>
      <c r="BA4" s="5">
        <v>0</v>
      </c>
    </row>
    <row r="5" spans="1:53" ht="17.399999999999999" thickBot="1" x14ac:dyDescent="0.35">
      <c r="A5" s="3">
        <v>3</v>
      </c>
      <c r="B5" s="4">
        <v>44923</v>
      </c>
      <c r="C5" s="4">
        <v>44953</v>
      </c>
      <c r="D5" s="10">
        <v>44923</v>
      </c>
      <c r="E5" s="4">
        <v>44953</v>
      </c>
      <c r="F5" s="4">
        <v>44983</v>
      </c>
      <c r="G5" s="3"/>
      <c r="H5" s="3" t="s">
        <v>67</v>
      </c>
      <c r="I5" s="3" t="s">
        <v>67</v>
      </c>
      <c r="J5" s="3" t="s">
        <v>67</v>
      </c>
      <c r="K5" s="3" t="s">
        <v>67</v>
      </c>
      <c r="L5" s="3" t="s">
        <v>67</v>
      </c>
      <c r="M5" s="3" t="s">
        <v>67</v>
      </c>
      <c r="N5" s="3" t="s">
        <v>67</v>
      </c>
      <c r="O5" s="3" t="s">
        <v>67</v>
      </c>
      <c r="P5" s="5" t="s">
        <v>68</v>
      </c>
      <c r="Q5" s="5" t="s">
        <v>69</v>
      </c>
      <c r="R5" s="5">
        <v>0</v>
      </c>
      <c r="S5" s="13" t="s">
        <v>70</v>
      </c>
      <c r="T5" s="5" t="s">
        <v>87</v>
      </c>
      <c r="U5" s="5" t="s">
        <v>88</v>
      </c>
      <c r="V5" s="5" t="s">
        <v>89</v>
      </c>
      <c r="W5" s="5">
        <v>839.36</v>
      </c>
      <c r="X5" s="5" t="s">
        <v>74</v>
      </c>
      <c r="Y5" s="5" t="s">
        <v>75</v>
      </c>
      <c r="Z5" s="5" t="s">
        <v>76</v>
      </c>
      <c r="AA5" s="5">
        <v>41.67</v>
      </c>
      <c r="AB5" s="5"/>
      <c r="AC5" s="5"/>
      <c r="AD5" s="5">
        <v>0</v>
      </c>
      <c r="AE5" s="5" t="s">
        <v>86</v>
      </c>
      <c r="AF5" s="5" t="s">
        <v>90</v>
      </c>
      <c r="AG5" s="5" t="s">
        <v>91</v>
      </c>
      <c r="AH5" s="5" t="s">
        <v>91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3" t="s">
        <v>1</v>
      </c>
      <c r="AO5" s="5">
        <v>9</v>
      </c>
      <c r="AP5" s="5">
        <v>2</v>
      </c>
      <c r="AQ5" s="5">
        <v>888.21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3" t="s">
        <v>80</v>
      </c>
      <c r="AX5" s="3" t="s">
        <v>81</v>
      </c>
      <c r="AY5" s="3" t="s">
        <v>81</v>
      </c>
      <c r="AZ5" s="5"/>
      <c r="BA5" s="5">
        <v>0</v>
      </c>
    </row>
    <row r="6" spans="1:53" ht="17.399999999999999" thickBot="1" x14ac:dyDescent="0.35">
      <c r="A6" s="3">
        <v>4</v>
      </c>
      <c r="B6" s="4">
        <v>44954</v>
      </c>
      <c r="C6" s="4">
        <v>44984</v>
      </c>
      <c r="D6" s="10">
        <v>44954</v>
      </c>
      <c r="E6" s="4">
        <v>44984</v>
      </c>
      <c r="F6" s="4">
        <v>45014</v>
      </c>
      <c r="G6" s="3"/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5" t="s">
        <v>68</v>
      </c>
      <c r="Q6" s="5" t="s">
        <v>69</v>
      </c>
      <c r="R6" s="5">
        <v>0</v>
      </c>
      <c r="S6" s="13" t="s">
        <v>70</v>
      </c>
      <c r="T6" s="5" t="s">
        <v>92</v>
      </c>
      <c r="U6" s="5" t="s">
        <v>93</v>
      </c>
      <c r="V6" s="5" t="s">
        <v>94</v>
      </c>
      <c r="W6" s="5">
        <v>817.8</v>
      </c>
      <c r="X6" s="5" t="s">
        <v>74</v>
      </c>
      <c r="Y6" s="5" t="s">
        <v>75</v>
      </c>
      <c r="Z6" s="5" t="s">
        <v>76</v>
      </c>
      <c r="AA6" s="5">
        <v>41.67</v>
      </c>
      <c r="AB6" s="5"/>
      <c r="AC6" s="5"/>
      <c r="AD6" s="5">
        <v>0</v>
      </c>
      <c r="AE6" s="5" t="s">
        <v>91</v>
      </c>
      <c r="AF6" s="5" t="s">
        <v>95</v>
      </c>
      <c r="AG6" s="5" t="s">
        <v>96</v>
      </c>
      <c r="AH6" s="5" t="s">
        <v>96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3" t="s">
        <v>1</v>
      </c>
      <c r="AO6" s="5">
        <v>9</v>
      </c>
      <c r="AP6" s="5">
        <v>2</v>
      </c>
      <c r="AQ6" s="5">
        <v>865.39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3" t="s">
        <v>80</v>
      </c>
      <c r="AX6" s="3" t="s">
        <v>81</v>
      </c>
      <c r="AY6" s="3" t="s">
        <v>81</v>
      </c>
      <c r="AZ6" s="5"/>
      <c r="BA6" s="5">
        <v>0</v>
      </c>
    </row>
    <row r="7" spans="1:53" ht="17.399999999999999" thickBot="1" x14ac:dyDescent="0.35">
      <c r="A7" s="3">
        <v>5</v>
      </c>
      <c r="B7" s="4">
        <v>44985</v>
      </c>
      <c r="C7" s="4">
        <v>45012</v>
      </c>
      <c r="D7" s="10">
        <v>44985</v>
      </c>
      <c r="E7" s="4">
        <v>45012</v>
      </c>
      <c r="F7" s="4">
        <v>45045</v>
      </c>
      <c r="G7" s="3"/>
      <c r="H7" s="3" t="s">
        <v>67</v>
      </c>
      <c r="I7" s="3" t="s">
        <v>67</v>
      </c>
      <c r="J7" s="3" t="s">
        <v>67</v>
      </c>
      <c r="K7" s="3" t="s">
        <v>67</v>
      </c>
      <c r="L7" s="3" t="s">
        <v>67</v>
      </c>
      <c r="M7" s="3" t="s">
        <v>67</v>
      </c>
      <c r="N7" s="3" t="s">
        <v>67</v>
      </c>
      <c r="O7" s="3" t="s">
        <v>67</v>
      </c>
      <c r="P7" s="5" t="s">
        <v>68</v>
      </c>
      <c r="Q7" s="5" t="s">
        <v>69</v>
      </c>
      <c r="R7" s="5">
        <v>0</v>
      </c>
      <c r="S7" s="13" t="s">
        <v>70</v>
      </c>
      <c r="T7" s="5" t="s">
        <v>97</v>
      </c>
      <c r="U7" s="5" t="s">
        <v>98</v>
      </c>
      <c r="V7" s="5" t="s">
        <v>99</v>
      </c>
      <c r="W7" s="5">
        <v>796.07</v>
      </c>
      <c r="X7" s="5" t="s">
        <v>74</v>
      </c>
      <c r="Y7" s="5" t="s">
        <v>75</v>
      </c>
      <c r="Z7" s="5" t="s">
        <v>76</v>
      </c>
      <c r="AA7" s="5">
        <v>41.67</v>
      </c>
      <c r="AB7" s="5"/>
      <c r="AC7" s="5"/>
      <c r="AD7" s="5">
        <v>0</v>
      </c>
      <c r="AE7" s="5" t="s">
        <v>96</v>
      </c>
      <c r="AF7" s="5" t="s">
        <v>100</v>
      </c>
      <c r="AG7" s="5" t="s">
        <v>101</v>
      </c>
      <c r="AH7" s="5" t="s">
        <v>101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3" t="s">
        <v>1</v>
      </c>
      <c r="AO7" s="5">
        <v>9</v>
      </c>
      <c r="AP7" s="5">
        <v>2</v>
      </c>
      <c r="AQ7" s="5">
        <v>842.41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3" t="s">
        <v>80</v>
      </c>
      <c r="AX7" s="3" t="s">
        <v>81</v>
      </c>
      <c r="AY7" s="3" t="s">
        <v>81</v>
      </c>
      <c r="AZ7" s="5"/>
      <c r="BA7" s="5">
        <v>0</v>
      </c>
    </row>
    <row r="8" spans="1:53" ht="17.399999999999999" thickBot="1" x14ac:dyDescent="0.35">
      <c r="A8" s="3">
        <v>6</v>
      </c>
      <c r="B8" s="4">
        <v>45013</v>
      </c>
      <c r="C8" s="4">
        <v>45043</v>
      </c>
      <c r="D8" s="10">
        <v>45013</v>
      </c>
      <c r="E8" s="4">
        <v>45043</v>
      </c>
      <c r="F8" s="4">
        <v>45073</v>
      </c>
      <c r="G8" s="3"/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67</v>
      </c>
      <c r="O8" s="3" t="s">
        <v>67</v>
      </c>
      <c r="P8" s="5" t="s">
        <v>68</v>
      </c>
      <c r="Q8" s="5" t="s">
        <v>69</v>
      </c>
      <c r="R8" s="5">
        <v>0</v>
      </c>
      <c r="S8" s="13" t="s">
        <v>70</v>
      </c>
      <c r="T8" s="5" t="s">
        <v>102</v>
      </c>
      <c r="U8" s="5" t="s">
        <v>103</v>
      </c>
      <c r="V8" s="5" t="s">
        <v>104</v>
      </c>
      <c r="W8" s="5">
        <v>774.19</v>
      </c>
      <c r="X8" s="5" t="s">
        <v>74</v>
      </c>
      <c r="Y8" s="5" t="s">
        <v>75</v>
      </c>
      <c r="Z8" s="5" t="s">
        <v>76</v>
      </c>
      <c r="AA8" s="5">
        <v>41.67</v>
      </c>
      <c r="AB8" s="5"/>
      <c r="AC8" s="5"/>
      <c r="AD8" s="5">
        <v>0</v>
      </c>
      <c r="AE8" s="5" t="s">
        <v>101</v>
      </c>
      <c r="AF8" s="5" t="s">
        <v>105</v>
      </c>
      <c r="AG8" s="5" t="s">
        <v>106</v>
      </c>
      <c r="AH8" s="5" t="s">
        <v>106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3" t="s">
        <v>1</v>
      </c>
      <c r="AO8" s="5">
        <v>9</v>
      </c>
      <c r="AP8" s="5">
        <v>2</v>
      </c>
      <c r="AQ8" s="5">
        <v>819.25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3" t="s">
        <v>80</v>
      </c>
      <c r="AX8" s="3" t="s">
        <v>81</v>
      </c>
      <c r="AY8" s="3" t="s">
        <v>81</v>
      </c>
      <c r="AZ8" s="5"/>
      <c r="BA8" s="5">
        <v>0</v>
      </c>
    </row>
    <row r="9" spans="1:53" ht="17.399999999999999" thickBot="1" x14ac:dyDescent="0.35">
      <c r="A9" s="3">
        <v>7</v>
      </c>
      <c r="B9" s="4">
        <v>45044</v>
      </c>
      <c r="C9" s="4">
        <v>45073</v>
      </c>
      <c r="D9" s="10">
        <v>45044</v>
      </c>
      <c r="E9" s="4">
        <v>45073</v>
      </c>
      <c r="F9" s="4">
        <v>45104</v>
      </c>
      <c r="G9" s="3"/>
      <c r="H9" s="3" t="s">
        <v>67</v>
      </c>
      <c r="I9" s="3" t="s">
        <v>67</v>
      </c>
      <c r="J9" s="3" t="s">
        <v>67</v>
      </c>
      <c r="K9" s="3" t="s">
        <v>67</v>
      </c>
      <c r="L9" s="3" t="s">
        <v>67</v>
      </c>
      <c r="M9" s="3" t="s">
        <v>67</v>
      </c>
      <c r="N9" s="3" t="s">
        <v>67</v>
      </c>
      <c r="O9" s="3" t="s">
        <v>67</v>
      </c>
      <c r="P9" s="5" t="s">
        <v>68</v>
      </c>
      <c r="Q9" s="5" t="s">
        <v>69</v>
      </c>
      <c r="R9" s="5">
        <v>0</v>
      </c>
      <c r="S9" s="13" t="s">
        <v>70</v>
      </c>
      <c r="T9" s="5" t="s">
        <v>107</v>
      </c>
      <c r="U9" s="5" t="s">
        <v>108</v>
      </c>
      <c r="V9" s="5" t="s">
        <v>109</v>
      </c>
      <c r="W9" s="5">
        <v>752.14</v>
      </c>
      <c r="X9" s="5" t="s">
        <v>74</v>
      </c>
      <c r="Y9" s="5" t="s">
        <v>75</v>
      </c>
      <c r="Z9" s="5" t="s">
        <v>76</v>
      </c>
      <c r="AA9" s="5">
        <v>41.67</v>
      </c>
      <c r="AB9" s="5"/>
      <c r="AC9" s="5"/>
      <c r="AD9" s="5">
        <v>0</v>
      </c>
      <c r="AE9" s="5" t="s">
        <v>106</v>
      </c>
      <c r="AF9" s="5" t="s">
        <v>110</v>
      </c>
      <c r="AG9" s="5" t="s">
        <v>111</v>
      </c>
      <c r="AH9" s="5" t="s">
        <v>111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3" t="s">
        <v>1</v>
      </c>
      <c r="AO9" s="5">
        <v>9</v>
      </c>
      <c r="AP9" s="5">
        <v>2</v>
      </c>
      <c r="AQ9" s="5">
        <v>795.92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3" t="s">
        <v>80</v>
      </c>
      <c r="AX9" s="3" t="s">
        <v>81</v>
      </c>
      <c r="AY9" s="3" t="s">
        <v>81</v>
      </c>
      <c r="AZ9" s="5"/>
      <c r="BA9" s="5">
        <v>0</v>
      </c>
    </row>
    <row r="10" spans="1:53" ht="17.399999999999999" thickBot="1" x14ac:dyDescent="0.35">
      <c r="A10" s="3">
        <v>8</v>
      </c>
      <c r="B10" s="4">
        <v>45074</v>
      </c>
      <c r="C10" s="4">
        <v>45104</v>
      </c>
      <c r="D10" s="10">
        <v>45074</v>
      </c>
      <c r="E10" s="4">
        <v>45104</v>
      </c>
      <c r="F10" s="4">
        <v>45134</v>
      </c>
      <c r="G10" s="3"/>
      <c r="H10" s="3" t="s">
        <v>67</v>
      </c>
      <c r="I10" s="3" t="s">
        <v>67</v>
      </c>
      <c r="J10" s="3" t="s">
        <v>67</v>
      </c>
      <c r="K10" s="3" t="s">
        <v>67</v>
      </c>
      <c r="L10" s="3" t="s">
        <v>67</v>
      </c>
      <c r="M10" s="3" t="s">
        <v>67</v>
      </c>
      <c r="N10" s="3" t="s">
        <v>67</v>
      </c>
      <c r="O10" s="3" t="s">
        <v>67</v>
      </c>
      <c r="P10" s="5" t="s">
        <v>68</v>
      </c>
      <c r="Q10" s="5" t="s">
        <v>69</v>
      </c>
      <c r="R10" s="5">
        <v>0</v>
      </c>
      <c r="S10" s="13" t="s">
        <v>70</v>
      </c>
      <c r="T10" s="5" t="s">
        <v>112</v>
      </c>
      <c r="U10" s="5" t="s">
        <v>113</v>
      </c>
      <c r="V10" s="5" t="s">
        <v>114</v>
      </c>
      <c r="W10" s="5">
        <v>729.92</v>
      </c>
      <c r="X10" s="5" t="s">
        <v>74</v>
      </c>
      <c r="Y10" s="5" t="s">
        <v>75</v>
      </c>
      <c r="Z10" s="5" t="s">
        <v>76</v>
      </c>
      <c r="AA10" s="5">
        <v>41.67</v>
      </c>
      <c r="AB10" s="5"/>
      <c r="AC10" s="5"/>
      <c r="AD10" s="5">
        <v>0</v>
      </c>
      <c r="AE10" s="5" t="s">
        <v>111</v>
      </c>
      <c r="AF10" s="5" t="s">
        <v>115</v>
      </c>
      <c r="AG10" s="5" t="s">
        <v>116</v>
      </c>
      <c r="AH10" s="5" t="s">
        <v>116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3" t="s">
        <v>1</v>
      </c>
      <c r="AO10" s="5">
        <v>9</v>
      </c>
      <c r="AP10" s="5">
        <v>2</v>
      </c>
      <c r="AQ10" s="5">
        <v>772.41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3" t="s">
        <v>80</v>
      </c>
      <c r="AX10" s="3" t="s">
        <v>81</v>
      </c>
      <c r="AY10" s="3" t="s">
        <v>81</v>
      </c>
      <c r="AZ10" s="5"/>
      <c r="BA10" s="5">
        <v>0</v>
      </c>
    </row>
    <row r="11" spans="1:53" ht="17.399999999999999" thickBot="1" x14ac:dyDescent="0.35">
      <c r="A11" s="3">
        <v>9</v>
      </c>
      <c r="B11" s="4">
        <v>45105</v>
      </c>
      <c r="C11" s="4">
        <v>45134</v>
      </c>
      <c r="D11" s="10">
        <v>45105</v>
      </c>
      <c r="E11" s="4">
        <v>45134</v>
      </c>
      <c r="F11" s="4">
        <v>45165</v>
      </c>
      <c r="G11" s="3"/>
      <c r="H11" s="3" t="s">
        <v>67</v>
      </c>
      <c r="I11" s="3" t="s">
        <v>67</v>
      </c>
      <c r="J11" s="3" t="s">
        <v>67</v>
      </c>
      <c r="K11" s="3" t="s">
        <v>67</v>
      </c>
      <c r="L11" s="3" t="s">
        <v>67</v>
      </c>
      <c r="M11" s="3" t="s">
        <v>67</v>
      </c>
      <c r="N11" s="3" t="s">
        <v>67</v>
      </c>
      <c r="O11" s="3" t="s">
        <v>67</v>
      </c>
      <c r="P11" s="5" t="s">
        <v>68</v>
      </c>
      <c r="Q11" s="5" t="s">
        <v>69</v>
      </c>
      <c r="R11" s="5">
        <v>0</v>
      </c>
      <c r="S11" s="13" t="s">
        <v>70</v>
      </c>
      <c r="T11" s="5" t="s">
        <v>117</v>
      </c>
      <c r="U11" s="5" t="s">
        <v>118</v>
      </c>
      <c r="V11" s="5" t="s">
        <v>119</v>
      </c>
      <c r="W11" s="5">
        <v>707.54</v>
      </c>
      <c r="X11" s="5" t="s">
        <v>74</v>
      </c>
      <c r="Y11" s="5" t="s">
        <v>75</v>
      </c>
      <c r="Z11" s="5" t="s">
        <v>76</v>
      </c>
      <c r="AA11" s="5">
        <v>41.67</v>
      </c>
      <c r="AB11" s="5"/>
      <c r="AC11" s="5"/>
      <c r="AD11" s="5">
        <v>0</v>
      </c>
      <c r="AE11" s="5" t="s">
        <v>116</v>
      </c>
      <c r="AF11" s="5" t="s">
        <v>120</v>
      </c>
      <c r="AG11" s="5" t="s">
        <v>121</v>
      </c>
      <c r="AH11" s="5" t="s">
        <v>121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3" t="s">
        <v>1</v>
      </c>
      <c r="AO11" s="5">
        <v>9</v>
      </c>
      <c r="AP11" s="5">
        <v>2</v>
      </c>
      <c r="AQ11" s="5">
        <v>748.72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3" t="s">
        <v>80</v>
      </c>
      <c r="AX11" s="3" t="s">
        <v>81</v>
      </c>
      <c r="AY11" s="3" t="s">
        <v>81</v>
      </c>
      <c r="AZ11" s="5"/>
      <c r="BA11" s="5">
        <v>0</v>
      </c>
    </row>
    <row r="12" spans="1:53" ht="17.399999999999999" thickBot="1" x14ac:dyDescent="0.35">
      <c r="A12" s="3">
        <v>10</v>
      </c>
      <c r="B12" s="4">
        <v>45135</v>
      </c>
      <c r="C12" s="4">
        <v>45165</v>
      </c>
      <c r="D12" s="10">
        <v>45135</v>
      </c>
      <c r="E12" s="4">
        <v>45165</v>
      </c>
      <c r="F12" s="4">
        <v>45195</v>
      </c>
      <c r="G12" s="3"/>
      <c r="H12" s="3" t="s">
        <v>67</v>
      </c>
      <c r="I12" s="3" t="s">
        <v>67</v>
      </c>
      <c r="J12" s="3" t="s">
        <v>67</v>
      </c>
      <c r="K12" s="3" t="s">
        <v>67</v>
      </c>
      <c r="L12" s="3" t="s">
        <v>67</v>
      </c>
      <c r="M12" s="3" t="s">
        <v>67</v>
      </c>
      <c r="N12" s="3" t="s">
        <v>67</v>
      </c>
      <c r="O12" s="3" t="s">
        <v>67</v>
      </c>
      <c r="P12" s="5" t="s">
        <v>68</v>
      </c>
      <c r="Q12" s="5" t="s">
        <v>69</v>
      </c>
      <c r="R12" s="5">
        <v>0</v>
      </c>
      <c r="S12" s="13" t="s">
        <v>70</v>
      </c>
      <c r="T12" s="5" t="s">
        <v>122</v>
      </c>
      <c r="U12" s="5" t="s">
        <v>123</v>
      </c>
      <c r="V12" s="5" t="s">
        <v>124</v>
      </c>
      <c r="W12" s="5">
        <v>684.99</v>
      </c>
      <c r="X12" s="5" t="s">
        <v>74</v>
      </c>
      <c r="Y12" s="5" t="s">
        <v>75</v>
      </c>
      <c r="Z12" s="5" t="s">
        <v>76</v>
      </c>
      <c r="AA12" s="5">
        <v>41.67</v>
      </c>
      <c r="AB12" s="5"/>
      <c r="AC12" s="5"/>
      <c r="AD12" s="5">
        <v>0</v>
      </c>
      <c r="AE12" s="5" t="s">
        <v>121</v>
      </c>
      <c r="AF12" s="5" t="s">
        <v>125</v>
      </c>
      <c r="AG12" s="5" t="s">
        <v>126</v>
      </c>
      <c r="AH12" s="5" t="s">
        <v>126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3" t="s">
        <v>1</v>
      </c>
      <c r="AO12" s="5">
        <v>9</v>
      </c>
      <c r="AP12" s="5">
        <v>2</v>
      </c>
      <c r="AQ12" s="5">
        <v>724.86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3" t="s">
        <v>80</v>
      </c>
      <c r="AX12" s="3" t="s">
        <v>81</v>
      </c>
      <c r="AY12" s="3" t="s">
        <v>81</v>
      </c>
      <c r="AZ12" s="5"/>
      <c r="BA12" s="5">
        <v>0</v>
      </c>
    </row>
    <row r="13" spans="1:53" ht="17.399999999999999" thickBot="1" x14ac:dyDescent="0.35">
      <c r="A13" s="3">
        <v>11</v>
      </c>
      <c r="B13" s="4">
        <v>45166</v>
      </c>
      <c r="C13" s="4">
        <v>45196</v>
      </c>
      <c r="D13" s="10">
        <v>45166</v>
      </c>
      <c r="E13" s="4">
        <v>45196</v>
      </c>
      <c r="F13" s="4">
        <v>45226</v>
      </c>
      <c r="G13" s="3"/>
      <c r="H13" s="3" t="s">
        <v>67</v>
      </c>
      <c r="I13" s="3" t="s">
        <v>67</v>
      </c>
      <c r="J13" s="3" t="s">
        <v>67</v>
      </c>
      <c r="K13" s="3" t="s">
        <v>67</v>
      </c>
      <c r="L13" s="3" t="s">
        <v>67</v>
      </c>
      <c r="M13" s="3" t="s">
        <v>67</v>
      </c>
      <c r="N13" s="3" t="s">
        <v>67</v>
      </c>
      <c r="O13" s="3" t="s">
        <v>67</v>
      </c>
      <c r="P13" s="5" t="s">
        <v>68</v>
      </c>
      <c r="Q13" s="5" t="s">
        <v>69</v>
      </c>
      <c r="R13" s="5">
        <v>0</v>
      </c>
      <c r="S13" s="13" t="s">
        <v>70</v>
      </c>
      <c r="T13" s="5" t="s">
        <v>127</v>
      </c>
      <c r="U13" s="5" t="s">
        <v>128</v>
      </c>
      <c r="V13" s="5" t="s">
        <v>129</v>
      </c>
      <c r="W13" s="5">
        <v>662.27</v>
      </c>
      <c r="X13" s="5" t="s">
        <v>74</v>
      </c>
      <c r="Y13" s="5" t="s">
        <v>75</v>
      </c>
      <c r="Z13" s="5" t="s">
        <v>76</v>
      </c>
      <c r="AA13" s="5">
        <v>41.67</v>
      </c>
      <c r="AB13" s="5"/>
      <c r="AC13" s="5"/>
      <c r="AD13" s="5">
        <v>0</v>
      </c>
      <c r="AE13" s="5" t="s">
        <v>126</v>
      </c>
      <c r="AF13" s="5" t="s">
        <v>130</v>
      </c>
      <c r="AG13" s="5" t="s">
        <v>131</v>
      </c>
      <c r="AH13" s="5" t="s">
        <v>131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3" t="s">
        <v>1</v>
      </c>
      <c r="AO13" s="5">
        <v>9</v>
      </c>
      <c r="AP13" s="5">
        <v>2</v>
      </c>
      <c r="AQ13" s="5">
        <v>700.82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3" t="s">
        <v>80</v>
      </c>
      <c r="AX13" s="3" t="s">
        <v>81</v>
      </c>
      <c r="AY13" s="3" t="s">
        <v>81</v>
      </c>
      <c r="AZ13" s="5"/>
      <c r="BA13" s="5">
        <v>0</v>
      </c>
    </row>
    <row r="14" spans="1:53" ht="17.399999999999999" thickBot="1" x14ac:dyDescent="0.35">
      <c r="A14" s="3">
        <v>12</v>
      </c>
      <c r="B14" s="4">
        <v>45197</v>
      </c>
      <c r="C14" s="4">
        <v>45226</v>
      </c>
      <c r="D14" s="10">
        <v>45197</v>
      </c>
      <c r="E14" s="4">
        <v>45226</v>
      </c>
      <c r="F14" s="4">
        <v>45257</v>
      </c>
      <c r="G14" s="3"/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5" t="s">
        <v>68</v>
      </c>
      <c r="Q14" s="5" t="s">
        <v>69</v>
      </c>
      <c r="R14" s="5">
        <v>0</v>
      </c>
      <c r="S14" s="13" t="s">
        <v>70</v>
      </c>
      <c r="T14" s="5" t="s">
        <v>132</v>
      </c>
      <c r="U14" s="5" t="s">
        <v>133</v>
      </c>
      <c r="V14" s="5" t="s">
        <v>134</v>
      </c>
      <c r="W14" s="5">
        <v>639.39</v>
      </c>
      <c r="X14" s="5" t="s">
        <v>74</v>
      </c>
      <c r="Y14" s="5" t="s">
        <v>75</v>
      </c>
      <c r="Z14" s="5" t="s">
        <v>76</v>
      </c>
      <c r="AA14" s="5">
        <v>41.67</v>
      </c>
      <c r="AB14" s="5"/>
      <c r="AC14" s="5"/>
      <c r="AD14" s="5">
        <v>0</v>
      </c>
      <c r="AE14" s="5" t="s">
        <v>131</v>
      </c>
      <c r="AF14" s="5" t="s">
        <v>135</v>
      </c>
      <c r="AG14" s="5" t="s">
        <v>136</v>
      </c>
      <c r="AH14" s="5" t="s">
        <v>136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3" t="s">
        <v>1</v>
      </c>
      <c r="AO14" s="5">
        <v>9</v>
      </c>
      <c r="AP14" s="5">
        <v>2</v>
      </c>
      <c r="AQ14" s="5">
        <v>676.6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3" t="s">
        <v>80</v>
      </c>
      <c r="AX14" s="3" t="s">
        <v>81</v>
      </c>
      <c r="AY14" s="3" t="s">
        <v>81</v>
      </c>
      <c r="AZ14" s="5"/>
      <c r="BA14" s="5">
        <v>0</v>
      </c>
    </row>
    <row r="15" spans="1:53" ht="17.399999999999999" thickBot="1" x14ac:dyDescent="0.35">
      <c r="A15" s="3">
        <v>13</v>
      </c>
      <c r="B15" s="4">
        <v>45227</v>
      </c>
      <c r="C15" s="4">
        <v>45257</v>
      </c>
      <c r="D15" s="10">
        <v>45227</v>
      </c>
      <c r="E15" s="4">
        <v>45257</v>
      </c>
      <c r="F15" s="4">
        <v>45287</v>
      </c>
      <c r="G15" s="3"/>
      <c r="H15" s="3" t="s">
        <v>67</v>
      </c>
      <c r="I15" s="3" t="s">
        <v>67</v>
      </c>
      <c r="J15" s="3" t="s">
        <v>67</v>
      </c>
      <c r="K15" s="3" t="s">
        <v>67</v>
      </c>
      <c r="L15" s="3" t="s">
        <v>67</v>
      </c>
      <c r="M15" s="3" t="s">
        <v>67</v>
      </c>
      <c r="N15" s="3" t="s">
        <v>67</v>
      </c>
      <c r="O15" s="3" t="s">
        <v>67</v>
      </c>
      <c r="P15" s="5" t="s">
        <v>68</v>
      </c>
      <c r="Q15" s="5" t="s">
        <v>69</v>
      </c>
      <c r="R15" s="5">
        <v>0</v>
      </c>
      <c r="S15" s="13" t="s">
        <v>70</v>
      </c>
      <c r="T15" s="5" t="s">
        <v>137</v>
      </c>
      <c r="U15" s="5" t="s">
        <v>138</v>
      </c>
      <c r="V15" s="5" t="s">
        <v>139</v>
      </c>
      <c r="W15" s="5">
        <v>616.33000000000004</v>
      </c>
      <c r="X15" s="5" t="s">
        <v>74</v>
      </c>
      <c r="Y15" s="5" t="s">
        <v>75</v>
      </c>
      <c r="Z15" s="5" t="s">
        <v>76</v>
      </c>
      <c r="AA15" s="5">
        <v>41.67</v>
      </c>
      <c r="AB15" s="5"/>
      <c r="AC15" s="5"/>
      <c r="AD15" s="5">
        <v>0</v>
      </c>
      <c r="AE15" s="5" t="s">
        <v>136</v>
      </c>
      <c r="AF15" s="5" t="s">
        <v>140</v>
      </c>
      <c r="AG15" s="5" t="s">
        <v>141</v>
      </c>
      <c r="AH15" s="5" t="s">
        <v>141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3" t="s">
        <v>1</v>
      </c>
      <c r="AO15" s="5">
        <v>9</v>
      </c>
      <c r="AP15" s="5">
        <v>2</v>
      </c>
      <c r="AQ15" s="5">
        <v>652.20000000000005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3" t="s">
        <v>80</v>
      </c>
      <c r="AX15" s="3" t="s">
        <v>81</v>
      </c>
      <c r="AY15" s="3" t="s">
        <v>81</v>
      </c>
      <c r="AZ15" s="5"/>
      <c r="BA15" s="5">
        <v>0</v>
      </c>
    </row>
    <row r="16" spans="1:53" ht="17.399999999999999" thickBot="1" x14ac:dyDescent="0.35">
      <c r="A16" s="3">
        <v>14</v>
      </c>
      <c r="B16" s="4">
        <v>45258</v>
      </c>
      <c r="C16" s="4">
        <v>45287</v>
      </c>
      <c r="D16" s="10">
        <v>45258</v>
      </c>
      <c r="E16" s="4">
        <v>45287</v>
      </c>
      <c r="F16" s="4">
        <v>45318</v>
      </c>
      <c r="G16" s="3"/>
      <c r="H16" s="3" t="s">
        <v>67</v>
      </c>
      <c r="I16" s="3" t="s">
        <v>67</v>
      </c>
      <c r="J16" s="3" t="s">
        <v>67</v>
      </c>
      <c r="K16" s="3" t="s">
        <v>67</v>
      </c>
      <c r="L16" s="3" t="s">
        <v>67</v>
      </c>
      <c r="M16" s="3" t="s">
        <v>67</v>
      </c>
      <c r="N16" s="3" t="s">
        <v>67</v>
      </c>
      <c r="O16" s="3" t="s">
        <v>67</v>
      </c>
      <c r="P16" s="5" t="s">
        <v>68</v>
      </c>
      <c r="Q16" s="5" t="s">
        <v>69</v>
      </c>
      <c r="R16" s="5">
        <v>0</v>
      </c>
      <c r="S16" s="13" t="s">
        <v>70</v>
      </c>
      <c r="T16" s="5" t="s">
        <v>142</v>
      </c>
      <c r="U16" s="5" t="s">
        <v>143</v>
      </c>
      <c r="V16" s="5" t="s">
        <v>144</v>
      </c>
      <c r="W16" s="5">
        <v>593.09</v>
      </c>
      <c r="X16" s="5" t="s">
        <v>74</v>
      </c>
      <c r="Y16" s="5" t="s">
        <v>75</v>
      </c>
      <c r="Z16" s="5" t="s">
        <v>76</v>
      </c>
      <c r="AA16" s="5">
        <v>41.67</v>
      </c>
      <c r="AB16" s="5"/>
      <c r="AC16" s="5"/>
      <c r="AD16" s="5">
        <v>0</v>
      </c>
      <c r="AE16" s="5" t="s">
        <v>141</v>
      </c>
      <c r="AF16" s="5" t="s">
        <v>145</v>
      </c>
      <c r="AG16" s="5" t="s">
        <v>146</v>
      </c>
      <c r="AH16" s="5" t="s">
        <v>146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3" t="s">
        <v>1</v>
      </c>
      <c r="AO16" s="5">
        <v>9</v>
      </c>
      <c r="AP16" s="5">
        <v>2</v>
      </c>
      <c r="AQ16" s="5">
        <v>627.61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3" t="s">
        <v>80</v>
      </c>
      <c r="AX16" s="3" t="s">
        <v>81</v>
      </c>
      <c r="AY16" s="3" t="s">
        <v>81</v>
      </c>
      <c r="AZ16" s="5"/>
      <c r="BA16" s="5">
        <v>0</v>
      </c>
    </row>
    <row r="17" spans="1:53" ht="17.399999999999999" thickBot="1" x14ac:dyDescent="0.35">
      <c r="A17" s="3">
        <v>15</v>
      </c>
      <c r="B17" s="4">
        <v>45288</v>
      </c>
      <c r="C17" s="4">
        <v>45318</v>
      </c>
      <c r="D17" s="10">
        <v>45288</v>
      </c>
      <c r="E17" s="4">
        <v>45318</v>
      </c>
      <c r="F17" s="4">
        <v>45348</v>
      </c>
      <c r="G17" s="3"/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5" t="s">
        <v>68</v>
      </c>
      <c r="Q17" s="5" t="s">
        <v>69</v>
      </c>
      <c r="R17" s="5">
        <v>0</v>
      </c>
      <c r="S17" s="13" t="s">
        <v>70</v>
      </c>
      <c r="T17" s="5" t="s">
        <v>147</v>
      </c>
      <c r="U17" s="5" t="s">
        <v>148</v>
      </c>
      <c r="V17" s="5" t="s">
        <v>149</v>
      </c>
      <c r="W17" s="5">
        <v>569.67999999999995</v>
      </c>
      <c r="X17" s="5" t="s">
        <v>74</v>
      </c>
      <c r="Y17" s="5" t="s">
        <v>75</v>
      </c>
      <c r="Z17" s="5" t="s">
        <v>76</v>
      </c>
      <c r="AA17" s="5">
        <v>41.67</v>
      </c>
      <c r="AB17" s="5"/>
      <c r="AC17" s="5"/>
      <c r="AD17" s="5">
        <v>0</v>
      </c>
      <c r="AE17" s="5" t="s">
        <v>146</v>
      </c>
      <c r="AF17" s="5" t="s">
        <v>150</v>
      </c>
      <c r="AG17" s="5" t="s">
        <v>151</v>
      </c>
      <c r="AH17" s="5" t="s">
        <v>151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3" t="s">
        <v>1</v>
      </c>
      <c r="AO17" s="5">
        <v>9</v>
      </c>
      <c r="AP17" s="5">
        <v>2</v>
      </c>
      <c r="AQ17" s="5">
        <v>602.84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3" t="s">
        <v>80</v>
      </c>
      <c r="AX17" s="3" t="s">
        <v>81</v>
      </c>
      <c r="AY17" s="3" t="s">
        <v>81</v>
      </c>
      <c r="AZ17" s="5"/>
      <c r="BA17" s="5">
        <v>0</v>
      </c>
    </row>
    <row r="18" spans="1:53" ht="17.399999999999999" thickBot="1" x14ac:dyDescent="0.35">
      <c r="A18" s="3">
        <v>16</v>
      </c>
      <c r="B18" s="4">
        <v>45319</v>
      </c>
      <c r="C18" s="4">
        <v>45349</v>
      </c>
      <c r="D18" s="10">
        <v>45319</v>
      </c>
      <c r="E18" s="4">
        <v>45349</v>
      </c>
      <c r="F18" s="4">
        <v>45379</v>
      </c>
      <c r="G18" s="3"/>
      <c r="H18" s="3" t="s">
        <v>67</v>
      </c>
      <c r="I18" s="3" t="s">
        <v>67</v>
      </c>
      <c r="J18" s="3" t="s">
        <v>67</v>
      </c>
      <c r="K18" s="3" t="s">
        <v>67</v>
      </c>
      <c r="L18" s="3" t="s">
        <v>67</v>
      </c>
      <c r="M18" s="3" t="s">
        <v>67</v>
      </c>
      <c r="N18" s="3" t="s">
        <v>67</v>
      </c>
      <c r="O18" s="3" t="s">
        <v>67</v>
      </c>
      <c r="P18" s="5" t="s">
        <v>68</v>
      </c>
      <c r="Q18" s="5" t="s">
        <v>69</v>
      </c>
      <c r="R18" s="5">
        <v>0</v>
      </c>
      <c r="S18" s="13" t="s">
        <v>70</v>
      </c>
      <c r="T18" s="5" t="s">
        <v>152</v>
      </c>
      <c r="U18" s="5" t="s">
        <v>153</v>
      </c>
      <c r="V18" s="5" t="s">
        <v>154</v>
      </c>
      <c r="W18" s="5">
        <v>546.1</v>
      </c>
      <c r="X18" s="5" t="s">
        <v>74</v>
      </c>
      <c r="Y18" s="5" t="s">
        <v>75</v>
      </c>
      <c r="Z18" s="5" t="s">
        <v>76</v>
      </c>
      <c r="AA18" s="5">
        <v>41.67</v>
      </c>
      <c r="AB18" s="5"/>
      <c r="AC18" s="5"/>
      <c r="AD18" s="5">
        <v>0</v>
      </c>
      <c r="AE18" s="5" t="s">
        <v>151</v>
      </c>
      <c r="AF18" s="5" t="s">
        <v>155</v>
      </c>
      <c r="AG18" s="5" t="s">
        <v>156</v>
      </c>
      <c r="AH18" s="5" t="s">
        <v>156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3" t="s">
        <v>1</v>
      </c>
      <c r="AO18" s="5">
        <v>9</v>
      </c>
      <c r="AP18" s="5">
        <v>2</v>
      </c>
      <c r="AQ18" s="5">
        <v>577.88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3" t="s">
        <v>80</v>
      </c>
      <c r="AX18" s="3" t="s">
        <v>81</v>
      </c>
      <c r="AY18" s="3" t="s">
        <v>81</v>
      </c>
      <c r="AZ18" s="5"/>
      <c r="BA18" s="5">
        <v>0</v>
      </c>
    </row>
    <row r="19" spans="1:53" ht="17.399999999999999" thickBot="1" x14ac:dyDescent="0.35">
      <c r="A19" s="3">
        <v>17</v>
      </c>
      <c r="B19" s="4">
        <v>45350</v>
      </c>
      <c r="C19" s="4">
        <v>45378</v>
      </c>
      <c r="D19" s="10">
        <v>45350</v>
      </c>
      <c r="E19" s="4">
        <v>45378</v>
      </c>
      <c r="F19" s="4">
        <v>45410</v>
      </c>
      <c r="G19" s="3"/>
      <c r="H19" s="3" t="s">
        <v>67</v>
      </c>
      <c r="I19" s="3" t="s">
        <v>67</v>
      </c>
      <c r="J19" s="3" t="s">
        <v>67</v>
      </c>
      <c r="K19" s="3" t="s">
        <v>67</v>
      </c>
      <c r="L19" s="3" t="s">
        <v>67</v>
      </c>
      <c r="M19" s="3" t="s">
        <v>67</v>
      </c>
      <c r="N19" s="3" t="s">
        <v>67</v>
      </c>
      <c r="O19" s="3" t="s">
        <v>67</v>
      </c>
      <c r="P19" s="5" t="s">
        <v>68</v>
      </c>
      <c r="Q19" s="5" t="s">
        <v>69</v>
      </c>
      <c r="R19" s="5">
        <v>0</v>
      </c>
      <c r="S19" s="13" t="s">
        <v>70</v>
      </c>
      <c r="T19" s="5" t="s">
        <v>157</v>
      </c>
      <c r="U19" s="5" t="s">
        <v>158</v>
      </c>
      <c r="V19" s="5" t="s">
        <v>159</v>
      </c>
      <c r="W19" s="5">
        <v>522.34</v>
      </c>
      <c r="X19" s="5" t="s">
        <v>74</v>
      </c>
      <c r="Y19" s="5" t="s">
        <v>75</v>
      </c>
      <c r="Z19" s="5" t="s">
        <v>76</v>
      </c>
      <c r="AA19" s="5">
        <v>41.67</v>
      </c>
      <c r="AB19" s="5"/>
      <c r="AC19" s="5"/>
      <c r="AD19" s="5">
        <v>0</v>
      </c>
      <c r="AE19" s="5" t="s">
        <v>156</v>
      </c>
      <c r="AF19" s="5" t="s">
        <v>160</v>
      </c>
      <c r="AG19" s="5" t="s">
        <v>161</v>
      </c>
      <c r="AH19" s="5" t="s">
        <v>161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3" t="s">
        <v>1</v>
      </c>
      <c r="AO19" s="5">
        <v>9</v>
      </c>
      <c r="AP19" s="5">
        <v>2</v>
      </c>
      <c r="AQ19" s="5">
        <v>552.74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3" t="s">
        <v>80</v>
      </c>
      <c r="AX19" s="3" t="s">
        <v>81</v>
      </c>
      <c r="AY19" s="3" t="s">
        <v>81</v>
      </c>
      <c r="AZ19" s="5"/>
      <c r="BA19" s="5">
        <v>0</v>
      </c>
    </row>
    <row r="20" spans="1:53" ht="17.399999999999999" thickBot="1" x14ac:dyDescent="0.35">
      <c r="A20" s="3">
        <v>18</v>
      </c>
      <c r="B20" s="4">
        <v>45379</v>
      </c>
      <c r="C20" s="4">
        <v>45409</v>
      </c>
      <c r="D20" s="10">
        <v>45379</v>
      </c>
      <c r="E20" s="4">
        <v>45409</v>
      </c>
      <c r="F20" s="4">
        <v>45439</v>
      </c>
      <c r="G20" s="3"/>
      <c r="H20" s="3" t="s">
        <v>67</v>
      </c>
      <c r="I20" s="3" t="s">
        <v>67</v>
      </c>
      <c r="J20" s="3" t="s">
        <v>67</v>
      </c>
      <c r="K20" s="3" t="s">
        <v>67</v>
      </c>
      <c r="L20" s="3" t="s">
        <v>67</v>
      </c>
      <c r="M20" s="3" t="s">
        <v>67</v>
      </c>
      <c r="N20" s="3" t="s">
        <v>67</v>
      </c>
      <c r="O20" s="3" t="s">
        <v>67</v>
      </c>
      <c r="P20" s="5" t="s">
        <v>68</v>
      </c>
      <c r="Q20" s="5" t="s">
        <v>69</v>
      </c>
      <c r="R20" s="5">
        <v>0</v>
      </c>
      <c r="S20" s="13" t="s">
        <v>70</v>
      </c>
      <c r="T20" s="5" t="s">
        <v>162</v>
      </c>
      <c r="U20" s="5" t="s">
        <v>163</v>
      </c>
      <c r="V20" s="5" t="s">
        <v>164</v>
      </c>
      <c r="W20" s="5">
        <v>498.4</v>
      </c>
      <c r="X20" s="5" t="s">
        <v>74</v>
      </c>
      <c r="Y20" s="5" t="s">
        <v>75</v>
      </c>
      <c r="Z20" s="5" t="s">
        <v>76</v>
      </c>
      <c r="AA20" s="5">
        <v>41.67</v>
      </c>
      <c r="AB20" s="5"/>
      <c r="AC20" s="5"/>
      <c r="AD20" s="5">
        <v>0</v>
      </c>
      <c r="AE20" s="5" t="s">
        <v>161</v>
      </c>
      <c r="AF20" s="5" t="s">
        <v>165</v>
      </c>
      <c r="AG20" s="5" t="s">
        <v>166</v>
      </c>
      <c r="AH20" s="5" t="s">
        <v>166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3" t="s">
        <v>1</v>
      </c>
      <c r="AO20" s="5">
        <v>9</v>
      </c>
      <c r="AP20" s="5">
        <v>2</v>
      </c>
      <c r="AQ20" s="5">
        <v>527.41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3" t="s">
        <v>80</v>
      </c>
      <c r="AX20" s="3" t="s">
        <v>81</v>
      </c>
      <c r="AY20" s="3" t="s">
        <v>81</v>
      </c>
      <c r="AZ20" s="5"/>
      <c r="BA20" s="5">
        <v>0</v>
      </c>
    </row>
    <row r="21" spans="1:53" ht="17.399999999999999" thickBot="1" x14ac:dyDescent="0.35">
      <c r="A21" s="3">
        <v>19</v>
      </c>
      <c r="B21" s="4">
        <v>45410</v>
      </c>
      <c r="C21" s="4">
        <v>45439</v>
      </c>
      <c r="D21" s="10">
        <v>45410</v>
      </c>
      <c r="E21" s="4">
        <v>45439</v>
      </c>
      <c r="F21" s="4">
        <v>45470</v>
      </c>
      <c r="G21" s="3"/>
      <c r="H21" s="3" t="s">
        <v>67</v>
      </c>
      <c r="I21" s="3" t="s">
        <v>67</v>
      </c>
      <c r="J21" s="3" t="s">
        <v>67</v>
      </c>
      <c r="K21" s="3" t="s">
        <v>67</v>
      </c>
      <c r="L21" s="3" t="s">
        <v>67</v>
      </c>
      <c r="M21" s="3" t="s">
        <v>67</v>
      </c>
      <c r="N21" s="3" t="s">
        <v>67</v>
      </c>
      <c r="O21" s="3" t="s">
        <v>67</v>
      </c>
      <c r="P21" s="5" t="s">
        <v>68</v>
      </c>
      <c r="Q21" s="5" t="s">
        <v>69</v>
      </c>
      <c r="R21" s="5">
        <v>0</v>
      </c>
      <c r="S21" s="13" t="s">
        <v>70</v>
      </c>
      <c r="T21" s="5" t="s">
        <v>167</v>
      </c>
      <c r="U21" s="5" t="s">
        <v>168</v>
      </c>
      <c r="V21" s="5" t="s">
        <v>169</v>
      </c>
      <c r="W21" s="5">
        <v>474.29</v>
      </c>
      <c r="X21" s="5" t="s">
        <v>74</v>
      </c>
      <c r="Y21" s="5" t="s">
        <v>75</v>
      </c>
      <c r="Z21" s="5" t="s">
        <v>76</v>
      </c>
      <c r="AA21" s="5">
        <v>41.67</v>
      </c>
      <c r="AB21" s="5"/>
      <c r="AC21" s="5"/>
      <c r="AD21" s="5">
        <v>0</v>
      </c>
      <c r="AE21" s="5" t="s">
        <v>166</v>
      </c>
      <c r="AF21" s="5" t="s">
        <v>170</v>
      </c>
      <c r="AG21" s="5" t="s">
        <v>171</v>
      </c>
      <c r="AH21" s="5" t="s">
        <v>171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3" t="s">
        <v>1</v>
      </c>
      <c r="AO21" s="5">
        <v>9</v>
      </c>
      <c r="AP21" s="5">
        <v>2</v>
      </c>
      <c r="AQ21" s="5">
        <v>501.89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3" t="s">
        <v>80</v>
      </c>
      <c r="AX21" s="3" t="s">
        <v>81</v>
      </c>
      <c r="AY21" s="3" t="s">
        <v>81</v>
      </c>
      <c r="AZ21" s="5"/>
      <c r="BA21" s="5">
        <v>0</v>
      </c>
    </row>
    <row r="22" spans="1:53" ht="17.399999999999999" thickBot="1" x14ac:dyDescent="0.35">
      <c r="A22" s="3">
        <v>20</v>
      </c>
      <c r="B22" s="4">
        <v>45440</v>
      </c>
      <c r="C22" s="4">
        <v>45470</v>
      </c>
      <c r="D22" s="10">
        <v>45440</v>
      </c>
      <c r="E22" s="4">
        <v>45470</v>
      </c>
      <c r="F22" s="4">
        <v>45500</v>
      </c>
      <c r="G22" s="3"/>
      <c r="H22" s="3" t="s">
        <v>67</v>
      </c>
      <c r="I22" s="3" t="s">
        <v>67</v>
      </c>
      <c r="J22" s="3" t="s">
        <v>67</v>
      </c>
      <c r="K22" s="3" t="s">
        <v>67</v>
      </c>
      <c r="L22" s="3" t="s">
        <v>67</v>
      </c>
      <c r="M22" s="3" t="s">
        <v>67</v>
      </c>
      <c r="N22" s="3" t="s">
        <v>67</v>
      </c>
      <c r="O22" s="3" t="s">
        <v>67</v>
      </c>
      <c r="P22" s="5" t="s">
        <v>68</v>
      </c>
      <c r="Q22" s="5" t="s">
        <v>69</v>
      </c>
      <c r="R22" s="5">
        <v>0</v>
      </c>
      <c r="S22" s="13" t="s">
        <v>70</v>
      </c>
      <c r="T22" s="5" t="s">
        <v>172</v>
      </c>
      <c r="U22" s="5" t="s">
        <v>173</v>
      </c>
      <c r="V22" s="5" t="s">
        <v>174</v>
      </c>
      <c r="W22" s="5">
        <v>449.99</v>
      </c>
      <c r="X22" s="5" t="s">
        <v>74</v>
      </c>
      <c r="Y22" s="5" t="s">
        <v>75</v>
      </c>
      <c r="Z22" s="5" t="s">
        <v>76</v>
      </c>
      <c r="AA22" s="5">
        <v>41.67</v>
      </c>
      <c r="AB22" s="5"/>
      <c r="AC22" s="5"/>
      <c r="AD22" s="5">
        <v>0</v>
      </c>
      <c r="AE22" s="5" t="s">
        <v>171</v>
      </c>
      <c r="AF22" s="5" t="s">
        <v>175</v>
      </c>
      <c r="AG22" s="5" t="s">
        <v>176</v>
      </c>
      <c r="AH22" s="5" t="s">
        <v>176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3" t="s">
        <v>1</v>
      </c>
      <c r="AO22" s="5">
        <v>9</v>
      </c>
      <c r="AP22" s="5">
        <v>2</v>
      </c>
      <c r="AQ22" s="5">
        <v>476.18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3" t="s">
        <v>80</v>
      </c>
      <c r="AX22" s="3" t="s">
        <v>81</v>
      </c>
      <c r="AY22" s="3" t="s">
        <v>81</v>
      </c>
      <c r="AZ22" s="5"/>
      <c r="BA22" s="5">
        <v>0</v>
      </c>
    </row>
    <row r="23" spans="1:53" ht="17.399999999999999" thickBot="1" x14ac:dyDescent="0.35">
      <c r="A23" s="3">
        <v>21</v>
      </c>
      <c r="B23" s="4">
        <v>45471</v>
      </c>
      <c r="C23" s="4">
        <v>45500</v>
      </c>
      <c r="D23" s="10">
        <v>45471</v>
      </c>
      <c r="E23" s="4">
        <v>45500</v>
      </c>
      <c r="F23" s="4">
        <v>45531</v>
      </c>
      <c r="G23" s="3"/>
      <c r="H23" s="3" t="s">
        <v>67</v>
      </c>
      <c r="I23" s="3" t="s">
        <v>67</v>
      </c>
      <c r="J23" s="3" t="s">
        <v>67</v>
      </c>
      <c r="K23" s="3" t="s">
        <v>67</v>
      </c>
      <c r="L23" s="3" t="s">
        <v>67</v>
      </c>
      <c r="M23" s="3" t="s">
        <v>67</v>
      </c>
      <c r="N23" s="3" t="s">
        <v>67</v>
      </c>
      <c r="O23" s="3" t="s">
        <v>67</v>
      </c>
      <c r="P23" s="5" t="s">
        <v>68</v>
      </c>
      <c r="Q23" s="5" t="s">
        <v>69</v>
      </c>
      <c r="R23" s="5">
        <v>0</v>
      </c>
      <c r="S23" s="13" t="s">
        <v>70</v>
      </c>
      <c r="T23" s="5" t="s">
        <v>177</v>
      </c>
      <c r="U23" s="5" t="s">
        <v>178</v>
      </c>
      <c r="V23" s="5" t="s">
        <v>179</v>
      </c>
      <c r="W23" s="5">
        <v>425.5</v>
      </c>
      <c r="X23" s="5" t="s">
        <v>74</v>
      </c>
      <c r="Y23" s="5" t="s">
        <v>75</v>
      </c>
      <c r="Z23" s="5" t="s">
        <v>76</v>
      </c>
      <c r="AA23" s="5">
        <v>41.67</v>
      </c>
      <c r="AB23" s="5"/>
      <c r="AC23" s="5"/>
      <c r="AD23" s="5">
        <v>0</v>
      </c>
      <c r="AE23" s="5" t="s">
        <v>176</v>
      </c>
      <c r="AF23" s="5" t="s">
        <v>180</v>
      </c>
      <c r="AG23" s="5" t="s">
        <v>181</v>
      </c>
      <c r="AH23" s="5" t="s">
        <v>181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3" t="s">
        <v>1</v>
      </c>
      <c r="AO23" s="5">
        <v>9</v>
      </c>
      <c r="AP23" s="5">
        <v>2</v>
      </c>
      <c r="AQ23" s="5">
        <v>450.27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3" t="s">
        <v>80</v>
      </c>
      <c r="AX23" s="3" t="s">
        <v>81</v>
      </c>
      <c r="AY23" s="3" t="s">
        <v>81</v>
      </c>
      <c r="AZ23" s="5"/>
      <c r="BA23" s="5">
        <v>0</v>
      </c>
    </row>
    <row r="24" spans="1:53" ht="17.399999999999999" thickBot="1" x14ac:dyDescent="0.35">
      <c r="A24" s="3">
        <v>22</v>
      </c>
      <c r="B24" s="4">
        <v>45501</v>
      </c>
      <c r="C24" s="4">
        <v>45531</v>
      </c>
      <c r="D24" s="10">
        <v>45501</v>
      </c>
      <c r="E24" s="4">
        <v>45531</v>
      </c>
      <c r="F24" s="4">
        <v>45561</v>
      </c>
      <c r="G24" s="3"/>
      <c r="H24" s="3" t="s">
        <v>67</v>
      </c>
      <c r="I24" s="3" t="s">
        <v>67</v>
      </c>
      <c r="J24" s="3" t="s">
        <v>67</v>
      </c>
      <c r="K24" s="3" t="s">
        <v>67</v>
      </c>
      <c r="L24" s="3" t="s">
        <v>67</v>
      </c>
      <c r="M24" s="3" t="s">
        <v>67</v>
      </c>
      <c r="N24" s="3" t="s">
        <v>67</v>
      </c>
      <c r="O24" s="3" t="s">
        <v>67</v>
      </c>
      <c r="P24" s="5" t="s">
        <v>68</v>
      </c>
      <c r="Q24" s="5" t="s">
        <v>69</v>
      </c>
      <c r="R24" s="5">
        <v>0</v>
      </c>
      <c r="S24" s="13" t="s">
        <v>70</v>
      </c>
      <c r="T24" s="5" t="s">
        <v>182</v>
      </c>
      <c r="U24" s="5" t="s">
        <v>183</v>
      </c>
      <c r="V24" s="5" t="s">
        <v>184</v>
      </c>
      <c r="W24" s="5">
        <v>400.84</v>
      </c>
      <c r="X24" s="5" t="s">
        <v>74</v>
      </c>
      <c r="Y24" s="5" t="s">
        <v>75</v>
      </c>
      <c r="Z24" s="5" t="s">
        <v>76</v>
      </c>
      <c r="AA24" s="5">
        <v>41.67</v>
      </c>
      <c r="AB24" s="5"/>
      <c r="AC24" s="5"/>
      <c r="AD24" s="5">
        <v>0</v>
      </c>
      <c r="AE24" s="5" t="s">
        <v>181</v>
      </c>
      <c r="AF24" s="5" t="s">
        <v>185</v>
      </c>
      <c r="AG24" s="5" t="s">
        <v>186</v>
      </c>
      <c r="AH24" s="5" t="s">
        <v>186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3" t="s">
        <v>1</v>
      </c>
      <c r="AO24" s="5">
        <v>9</v>
      </c>
      <c r="AP24" s="5">
        <v>2</v>
      </c>
      <c r="AQ24" s="5">
        <v>424.17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3" t="s">
        <v>80</v>
      </c>
      <c r="AX24" s="3" t="s">
        <v>81</v>
      </c>
      <c r="AY24" s="3" t="s">
        <v>81</v>
      </c>
      <c r="AZ24" s="5"/>
      <c r="BA24" s="5">
        <v>0</v>
      </c>
    </row>
    <row r="25" spans="1:53" ht="17.399999999999999" thickBot="1" x14ac:dyDescent="0.35">
      <c r="A25" s="3">
        <v>23</v>
      </c>
      <c r="B25" s="4">
        <v>45532</v>
      </c>
      <c r="C25" s="4">
        <v>45562</v>
      </c>
      <c r="D25" s="10">
        <v>45532</v>
      </c>
      <c r="E25" s="4">
        <v>45562</v>
      </c>
      <c r="F25" s="4">
        <v>45592</v>
      </c>
      <c r="G25" s="3"/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5" t="s">
        <v>68</v>
      </c>
      <c r="Q25" s="5" t="s">
        <v>69</v>
      </c>
      <c r="R25" s="5">
        <v>0</v>
      </c>
      <c r="S25" s="13" t="s">
        <v>70</v>
      </c>
      <c r="T25" s="5" t="s">
        <v>187</v>
      </c>
      <c r="U25" s="5" t="s">
        <v>188</v>
      </c>
      <c r="V25" s="5" t="s">
        <v>189</v>
      </c>
      <c r="W25" s="5">
        <v>375.99</v>
      </c>
      <c r="X25" s="5" t="s">
        <v>74</v>
      </c>
      <c r="Y25" s="5" t="s">
        <v>75</v>
      </c>
      <c r="Z25" s="5" t="s">
        <v>76</v>
      </c>
      <c r="AA25" s="5">
        <v>41.67</v>
      </c>
      <c r="AB25" s="5"/>
      <c r="AC25" s="5"/>
      <c r="AD25" s="5">
        <v>0</v>
      </c>
      <c r="AE25" s="5" t="s">
        <v>186</v>
      </c>
      <c r="AF25" s="5" t="s">
        <v>190</v>
      </c>
      <c r="AG25" s="5" t="s">
        <v>191</v>
      </c>
      <c r="AH25" s="5" t="s">
        <v>191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3" t="s">
        <v>1</v>
      </c>
      <c r="AO25" s="5">
        <v>9</v>
      </c>
      <c r="AP25" s="5">
        <v>2</v>
      </c>
      <c r="AQ25" s="5">
        <v>397.87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3" t="s">
        <v>80</v>
      </c>
      <c r="AX25" s="3" t="s">
        <v>81</v>
      </c>
      <c r="AY25" s="3" t="s">
        <v>81</v>
      </c>
      <c r="AZ25" s="5"/>
      <c r="BA25" s="5">
        <v>0</v>
      </c>
    </row>
    <row r="26" spans="1:53" ht="17.399999999999999" thickBot="1" x14ac:dyDescent="0.35">
      <c r="A26" s="3">
        <v>24</v>
      </c>
      <c r="B26" s="4">
        <v>45563</v>
      </c>
      <c r="C26" s="4">
        <v>45592</v>
      </c>
      <c r="D26" s="10">
        <v>45563</v>
      </c>
      <c r="E26" s="4">
        <v>45592</v>
      </c>
      <c r="F26" s="4">
        <v>45623</v>
      </c>
      <c r="G26" s="3"/>
      <c r="H26" s="3" t="s">
        <v>67</v>
      </c>
      <c r="I26" s="3" t="s">
        <v>67</v>
      </c>
      <c r="J26" s="3" t="s">
        <v>67</v>
      </c>
      <c r="K26" s="3" t="s">
        <v>67</v>
      </c>
      <c r="L26" s="3" t="s">
        <v>67</v>
      </c>
      <c r="M26" s="3" t="s">
        <v>67</v>
      </c>
      <c r="N26" s="3" t="s">
        <v>67</v>
      </c>
      <c r="O26" s="3" t="s">
        <v>67</v>
      </c>
      <c r="P26" s="5" t="s">
        <v>68</v>
      </c>
      <c r="Q26" s="5" t="s">
        <v>69</v>
      </c>
      <c r="R26" s="5">
        <v>0</v>
      </c>
      <c r="S26" s="13" t="s">
        <v>70</v>
      </c>
      <c r="T26" s="5" t="s">
        <v>192</v>
      </c>
      <c r="U26" s="5" t="s">
        <v>193</v>
      </c>
      <c r="V26" s="5" t="s">
        <v>194</v>
      </c>
      <c r="W26" s="5">
        <v>350.95</v>
      </c>
      <c r="X26" s="5" t="s">
        <v>74</v>
      </c>
      <c r="Y26" s="5" t="s">
        <v>75</v>
      </c>
      <c r="Z26" s="5" t="s">
        <v>76</v>
      </c>
      <c r="AA26" s="5">
        <v>41.67</v>
      </c>
      <c r="AB26" s="5"/>
      <c r="AC26" s="5"/>
      <c r="AD26" s="5">
        <v>0</v>
      </c>
      <c r="AE26" s="5" t="s">
        <v>191</v>
      </c>
      <c r="AF26" s="5" t="s">
        <v>195</v>
      </c>
      <c r="AG26" s="5" t="s">
        <v>196</v>
      </c>
      <c r="AH26" s="5" t="s">
        <v>196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3" t="s">
        <v>1</v>
      </c>
      <c r="AO26" s="5">
        <v>9</v>
      </c>
      <c r="AP26" s="5">
        <v>2</v>
      </c>
      <c r="AQ26" s="5">
        <v>371.38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3" t="s">
        <v>80</v>
      </c>
      <c r="AX26" s="3" t="s">
        <v>81</v>
      </c>
      <c r="AY26" s="3" t="s">
        <v>81</v>
      </c>
      <c r="AZ26" s="5"/>
      <c r="BA26" s="5">
        <v>0</v>
      </c>
    </row>
    <row r="27" spans="1:53" ht="17.399999999999999" thickBot="1" x14ac:dyDescent="0.35">
      <c r="A27" s="3">
        <v>25</v>
      </c>
      <c r="B27" s="4">
        <v>45593</v>
      </c>
      <c r="C27" s="4">
        <v>45623</v>
      </c>
      <c r="D27" s="10">
        <v>45593</v>
      </c>
      <c r="E27" s="4">
        <v>45623</v>
      </c>
      <c r="F27" s="4">
        <v>45653</v>
      </c>
      <c r="G27" s="3"/>
      <c r="H27" s="3" t="s">
        <v>67</v>
      </c>
      <c r="I27" s="3" t="s">
        <v>67</v>
      </c>
      <c r="J27" s="3" t="s">
        <v>67</v>
      </c>
      <c r="K27" s="3" t="s">
        <v>67</v>
      </c>
      <c r="L27" s="3" t="s">
        <v>67</v>
      </c>
      <c r="M27" s="3" t="s">
        <v>67</v>
      </c>
      <c r="N27" s="3" t="s">
        <v>67</v>
      </c>
      <c r="O27" s="3" t="s">
        <v>67</v>
      </c>
      <c r="P27" s="5" t="s">
        <v>68</v>
      </c>
      <c r="Q27" s="5" t="s">
        <v>69</v>
      </c>
      <c r="R27" s="5">
        <v>0</v>
      </c>
      <c r="S27" s="13" t="s">
        <v>70</v>
      </c>
      <c r="T27" s="5" t="s">
        <v>197</v>
      </c>
      <c r="U27" s="5" t="s">
        <v>198</v>
      </c>
      <c r="V27" s="5" t="s">
        <v>199</v>
      </c>
      <c r="W27" s="5">
        <v>325.73</v>
      </c>
      <c r="X27" s="5" t="s">
        <v>74</v>
      </c>
      <c r="Y27" s="5" t="s">
        <v>75</v>
      </c>
      <c r="Z27" s="5" t="s">
        <v>76</v>
      </c>
      <c r="AA27" s="5">
        <v>41.67</v>
      </c>
      <c r="AB27" s="5"/>
      <c r="AC27" s="5"/>
      <c r="AD27" s="5">
        <v>0</v>
      </c>
      <c r="AE27" s="5" t="s">
        <v>196</v>
      </c>
      <c r="AF27" s="5" t="s">
        <v>200</v>
      </c>
      <c r="AG27" s="5" t="s">
        <v>201</v>
      </c>
      <c r="AH27" s="5" t="s">
        <v>201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3" t="s">
        <v>1</v>
      </c>
      <c r="AO27" s="5">
        <v>9</v>
      </c>
      <c r="AP27" s="5">
        <v>2</v>
      </c>
      <c r="AQ27" s="5">
        <v>344.69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3" t="s">
        <v>80</v>
      </c>
      <c r="AX27" s="3" t="s">
        <v>81</v>
      </c>
      <c r="AY27" s="3" t="s">
        <v>81</v>
      </c>
      <c r="AZ27" s="5"/>
      <c r="BA27" s="5">
        <v>0</v>
      </c>
    </row>
    <row r="28" spans="1:53" ht="17.399999999999999" thickBot="1" x14ac:dyDescent="0.35">
      <c r="A28" s="3">
        <v>26</v>
      </c>
      <c r="B28" s="4">
        <v>45624</v>
      </c>
      <c r="C28" s="4">
        <v>45653</v>
      </c>
      <c r="D28" s="10">
        <v>45624</v>
      </c>
      <c r="E28" s="4">
        <v>45653</v>
      </c>
      <c r="F28" s="4">
        <v>45684</v>
      </c>
      <c r="G28" s="3"/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5" t="s">
        <v>68</v>
      </c>
      <c r="Q28" s="5" t="s">
        <v>69</v>
      </c>
      <c r="R28" s="5">
        <v>0</v>
      </c>
      <c r="S28" s="13" t="s">
        <v>70</v>
      </c>
      <c r="T28" s="5" t="s">
        <v>202</v>
      </c>
      <c r="U28" s="5" t="s">
        <v>203</v>
      </c>
      <c r="V28" s="5" t="s">
        <v>204</v>
      </c>
      <c r="W28" s="5">
        <v>300.32</v>
      </c>
      <c r="X28" s="5" t="s">
        <v>74</v>
      </c>
      <c r="Y28" s="5" t="s">
        <v>75</v>
      </c>
      <c r="Z28" s="5" t="s">
        <v>76</v>
      </c>
      <c r="AA28" s="5">
        <v>41.67</v>
      </c>
      <c r="AB28" s="5"/>
      <c r="AC28" s="5"/>
      <c r="AD28" s="5">
        <v>0</v>
      </c>
      <c r="AE28" s="5" t="s">
        <v>201</v>
      </c>
      <c r="AF28" s="5" t="s">
        <v>205</v>
      </c>
      <c r="AG28" s="5" t="s">
        <v>206</v>
      </c>
      <c r="AH28" s="5" t="s">
        <v>206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3" t="s">
        <v>1</v>
      </c>
      <c r="AO28" s="5">
        <v>9</v>
      </c>
      <c r="AP28" s="5">
        <v>2</v>
      </c>
      <c r="AQ28" s="5">
        <v>317.8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3" t="s">
        <v>80</v>
      </c>
      <c r="AX28" s="3" t="s">
        <v>81</v>
      </c>
      <c r="AY28" s="3" t="s">
        <v>81</v>
      </c>
      <c r="AZ28" s="5"/>
      <c r="BA28" s="5">
        <v>0</v>
      </c>
    </row>
    <row r="29" spans="1:53" ht="17.399999999999999" thickBot="1" x14ac:dyDescent="0.35">
      <c r="A29" s="3">
        <v>27</v>
      </c>
      <c r="B29" s="4">
        <v>45654</v>
      </c>
      <c r="C29" s="4">
        <v>45684</v>
      </c>
      <c r="D29" s="10">
        <v>45654</v>
      </c>
      <c r="E29" s="4">
        <v>45684</v>
      </c>
      <c r="F29" s="4">
        <v>45714</v>
      </c>
      <c r="G29" s="3"/>
      <c r="H29" s="3" t="s">
        <v>67</v>
      </c>
      <c r="I29" s="3" t="s">
        <v>67</v>
      </c>
      <c r="J29" s="3" t="s">
        <v>67</v>
      </c>
      <c r="K29" s="3" t="s">
        <v>67</v>
      </c>
      <c r="L29" s="3" t="s">
        <v>67</v>
      </c>
      <c r="M29" s="3" t="s">
        <v>67</v>
      </c>
      <c r="N29" s="3" t="s">
        <v>67</v>
      </c>
      <c r="O29" s="3" t="s">
        <v>67</v>
      </c>
      <c r="P29" s="5" t="s">
        <v>68</v>
      </c>
      <c r="Q29" s="5" t="s">
        <v>69</v>
      </c>
      <c r="R29" s="5">
        <v>0</v>
      </c>
      <c r="S29" s="13" t="s">
        <v>70</v>
      </c>
      <c r="T29" s="5" t="s">
        <v>207</v>
      </c>
      <c r="U29" s="5" t="s">
        <v>208</v>
      </c>
      <c r="V29" s="5" t="s">
        <v>209</v>
      </c>
      <c r="W29" s="5">
        <v>274.70999999999998</v>
      </c>
      <c r="X29" s="5" t="s">
        <v>74</v>
      </c>
      <c r="Y29" s="5" t="s">
        <v>75</v>
      </c>
      <c r="Z29" s="5" t="s">
        <v>76</v>
      </c>
      <c r="AA29" s="5">
        <v>41.67</v>
      </c>
      <c r="AB29" s="5"/>
      <c r="AC29" s="5"/>
      <c r="AD29" s="5">
        <v>0</v>
      </c>
      <c r="AE29" s="5" t="s">
        <v>206</v>
      </c>
      <c r="AF29" s="5" t="s">
        <v>210</v>
      </c>
      <c r="AG29" s="5" t="s">
        <v>211</v>
      </c>
      <c r="AH29" s="5" t="s">
        <v>211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3" t="s">
        <v>1</v>
      </c>
      <c r="AO29" s="5">
        <v>9</v>
      </c>
      <c r="AP29" s="5">
        <v>2</v>
      </c>
      <c r="AQ29" s="5">
        <v>290.7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3" t="s">
        <v>80</v>
      </c>
      <c r="AX29" s="3" t="s">
        <v>81</v>
      </c>
      <c r="AY29" s="3" t="s">
        <v>81</v>
      </c>
      <c r="AZ29" s="5"/>
      <c r="BA29" s="5">
        <v>0</v>
      </c>
    </row>
    <row r="30" spans="1:53" ht="17.399999999999999" thickBot="1" x14ac:dyDescent="0.35">
      <c r="A30" s="3">
        <v>28</v>
      </c>
      <c r="B30" s="4">
        <v>45685</v>
      </c>
      <c r="C30" s="4">
        <v>45715</v>
      </c>
      <c r="D30" s="10">
        <v>45685</v>
      </c>
      <c r="E30" s="4">
        <v>45715</v>
      </c>
      <c r="F30" s="4">
        <v>45745</v>
      </c>
      <c r="G30" s="3"/>
      <c r="H30" s="3" t="s">
        <v>67</v>
      </c>
      <c r="I30" s="3" t="s">
        <v>67</v>
      </c>
      <c r="J30" s="3" t="s">
        <v>67</v>
      </c>
      <c r="K30" s="3" t="s">
        <v>67</v>
      </c>
      <c r="L30" s="3" t="s">
        <v>67</v>
      </c>
      <c r="M30" s="3" t="s">
        <v>67</v>
      </c>
      <c r="N30" s="3" t="s">
        <v>67</v>
      </c>
      <c r="O30" s="3" t="s">
        <v>67</v>
      </c>
      <c r="P30" s="5" t="s">
        <v>68</v>
      </c>
      <c r="Q30" s="5" t="s">
        <v>69</v>
      </c>
      <c r="R30" s="5">
        <v>0</v>
      </c>
      <c r="S30" s="13" t="s">
        <v>70</v>
      </c>
      <c r="T30" s="5" t="s">
        <v>212</v>
      </c>
      <c r="U30" s="5" t="s">
        <v>213</v>
      </c>
      <c r="V30" s="5" t="s">
        <v>214</v>
      </c>
      <c r="W30" s="5">
        <v>248.92</v>
      </c>
      <c r="X30" s="5" t="s">
        <v>74</v>
      </c>
      <c r="Y30" s="5" t="s">
        <v>75</v>
      </c>
      <c r="Z30" s="5" t="s">
        <v>76</v>
      </c>
      <c r="AA30" s="5">
        <v>41.67</v>
      </c>
      <c r="AB30" s="5"/>
      <c r="AC30" s="5"/>
      <c r="AD30" s="5">
        <v>0</v>
      </c>
      <c r="AE30" s="5" t="s">
        <v>211</v>
      </c>
      <c r="AF30" s="5" t="s">
        <v>215</v>
      </c>
      <c r="AG30" s="5" t="s">
        <v>216</v>
      </c>
      <c r="AH30" s="5" t="s">
        <v>216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3" t="s">
        <v>1</v>
      </c>
      <c r="AO30" s="5">
        <v>9</v>
      </c>
      <c r="AP30" s="5">
        <v>2</v>
      </c>
      <c r="AQ30" s="5">
        <v>263.39999999999998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3" t="s">
        <v>80</v>
      </c>
      <c r="AX30" s="3" t="s">
        <v>81</v>
      </c>
      <c r="AY30" s="3" t="s">
        <v>81</v>
      </c>
      <c r="AZ30" s="5"/>
      <c r="BA30" s="5">
        <v>0</v>
      </c>
    </row>
    <row r="31" spans="1:53" ht="17.399999999999999" thickBot="1" x14ac:dyDescent="0.35">
      <c r="A31" s="3">
        <v>29</v>
      </c>
      <c r="B31" s="4">
        <v>45716</v>
      </c>
      <c r="C31" s="4">
        <v>45743</v>
      </c>
      <c r="D31" s="10">
        <v>45716</v>
      </c>
      <c r="E31" s="4">
        <v>45743</v>
      </c>
      <c r="F31" s="4">
        <v>45776</v>
      </c>
      <c r="G31" s="3"/>
      <c r="H31" s="3" t="s">
        <v>67</v>
      </c>
      <c r="I31" s="3" t="s">
        <v>67</v>
      </c>
      <c r="J31" s="3" t="s">
        <v>67</v>
      </c>
      <c r="K31" s="3" t="s">
        <v>67</v>
      </c>
      <c r="L31" s="3" t="s">
        <v>67</v>
      </c>
      <c r="M31" s="3" t="s">
        <v>67</v>
      </c>
      <c r="N31" s="3" t="s">
        <v>67</v>
      </c>
      <c r="O31" s="3" t="s">
        <v>67</v>
      </c>
      <c r="P31" s="5" t="s">
        <v>68</v>
      </c>
      <c r="Q31" s="5" t="s">
        <v>69</v>
      </c>
      <c r="R31" s="5">
        <v>0</v>
      </c>
      <c r="S31" s="13" t="s">
        <v>70</v>
      </c>
      <c r="T31" s="5" t="s">
        <v>217</v>
      </c>
      <c r="U31" s="5" t="s">
        <v>218</v>
      </c>
      <c r="V31" s="5" t="s">
        <v>219</v>
      </c>
      <c r="W31" s="5">
        <v>222.93</v>
      </c>
      <c r="X31" s="5" t="s">
        <v>74</v>
      </c>
      <c r="Y31" s="5" t="s">
        <v>75</v>
      </c>
      <c r="Z31" s="5" t="s">
        <v>76</v>
      </c>
      <c r="AA31" s="5">
        <v>41.67</v>
      </c>
      <c r="AB31" s="5"/>
      <c r="AC31" s="5"/>
      <c r="AD31" s="5">
        <v>0</v>
      </c>
      <c r="AE31" s="5" t="s">
        <v>216</v>
      </c>
      <c r="AF31" s="5" t="s">
        <v>220</v>
      </c>
      <c r="AG31" s="5" t="s">
        <v>221</v>
      </c>
      <c r="AH31" s="5" t="s">
        <v>221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3" t="s">
        <v>1</v>
      </c>
      <c r="AO31" s="5">
        <v>9</v>
      </c>
      <c r="AP31" s="5">
        <v>2</v>
      </c>
      <c r="AQ31" s="5">
        <v>235.9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3" t="s">
        <v>80</v>
      </c>
      <c r="AX31" s="3" t="s">
        <v>81</v>
      </c>
      <c r="AY31" s="3" t="s">
        <v>81</v>
      </c>
      <c r="AZ31" s="5"/>
      <c r="BA31" s="5">
        <v>0</v>
      </c>
    </row>
    <row r="32" spans="1:53" ht="17.399999999999999" thickBot="1" x14ac:dyDescent="0.35">
      <c r="A32" s="3">
        <v>30</v>
      </c>
      <c r="B32" s="4">
        <v>45744</v>
      </c>
      <c r="C32" s="4">
        <v>45774</v>
      </c>
      <c r="D32" s="10">
        <v>45744</v>
      </c>
      <c r="E32" s="4">
        <v>45774</v>
      </c>
      <c r="F32" s="4">
        <v>45804</v>
      </c>
      <c r="G32" s="3"/>
      <c r="H32" s="3" t="s">
        <v>67</v>
      </c>
      <c r="I32" s="3" t="s">
        <v>67</v>
      </c>
      <c r="J32" s="3" t="s">
        <v>67</v>
      </c>
      <c r="K32" s="3" t="s">
        <v>67</v>
      </c>
      <c r="L32" s="3" t="s">
        <v>67</v>
      </c>
      <c r="M32" s="3" t="s">
        <v>67</v>
      </c>
      <c r="N32" s="3" t="s">
        <v>67</v>
      </c>
      <c r="O32" s="3" t="s">
        <v>67</v>
      </c>
      <c r="P32" s="5" t="s">
        <v>68</v>
      </c>
      <c r="Q32" s="5" t="s">
        <v>69</v>
      </c>
      <c r="R32" s="5">
        <v>0</v>
      </c>
      <c r="S32" s="13" t="s">
        <v>70</v>
      </c>
      <c r="T32" s="5" t="s">
        <v>222</v>
      </c>
      <c r="U32" s="5">
        <v>936.88</v>
      </c>
      <c r="V32" s="5" t="s">
        <v>223</v>
      </c>
      <c r="W32" s="5">
        <v>196.74</v>
      </c>
      <c r="X32" s="5" t="s">
        <v>74</v>
      </c>
      <c r="Y32" s="5" t="s">
        <v>75</v>
      </c>
      <c r="Z32" s="5" t="s">
        <v>76</v>
      </c>
      <c r="AA32" s="5">
        <v>41.67</v>
      </c>
      <c r="AB32" s="5"/>
      <c r="AC32" s="5"/>
      <c r="AD32" s="5">
        <v>0</v>
      </c>
      <c r="AE32" s="5" t="s">
        <v>221</v>
      </c>
      <c r="AF32" s="5" t="s">
        <v>224</v>
      </c>
      <c r="AG32" s="5" t="s">
        <v>225</v>
      </c>
      <c r="AH32" s="5" t="s">
        <v>225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3" t="s">
        <v>1</v>
      </c>
      <c r="AO32" s="5">
        <v>9</v>
      </c>
      <c r="AP32" s="5">
        <v>2</v>
      </c>
      <c r="AQ32" s="5">
        <v>208.2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3" t="s">
        <v>80</v>
      </c>
      <c r="AX32" s="3" t="s">
        <v>81</v>
      </c>
      <c r="AY32" s="3" t="s">
        <v>81</v>
      </c>
      <c r="AZ32" s="5"/>
      <c r="BA32" s="5">
        <v>0</v>
      </c>
    </row>
    <row r="33" spans="1:53" ht="17.399999999999999" thickBot="1" x14ac:dyDescent="0.35">
      <c r="A33" s="3">
        <v>31</v>
      </c>
      <c r="B33" s="4">
        <v>45775</v>
      </c>
      <c r="C33" s="4">
        <v>45804</v>
      </c>
      <c r="D33" s="10">
        <v>45775</v>
      </c>
      <c r="E33" s="4">
        <v>45804</v>
      </c>
      <c r="F33" s="4">
        <v>45835</v>
      </c>
      <c r="G33" s="3"/>
      <c r="H33" s="3" t="s">
        <v>67</v>
      </c>
      <c r="I33" s="3" t="s">
        <v>67</v>
      </c>
      <c r="J33" s="3" t="s">
        <v>67</v>
      </c>
      <c r="K33" s="3" t="s">
        <v>67</v>
      </c>
      <c r="L33" s="3" t="s">
        <v>67</v>
      </c>
      <c r="M33" s="3" t="s">
        <v>67</v>
      </c>
      <c r="N33" s="3" t="s">
        <v>67</v>
      </c>
      <c r="O33" s="3" t="s">
        <v>67</v>
      </c>
      <c r="P33" s="5" t="s">
        <v>68</v>
      </c>
      <c r="Q33" s="5" t="s">
        <v>69</v>
      </c>
      <c r="R33" s="5">
        <v>0</v>
      </c>
      <c r="S33" s="13" t="s">
        <v>70</v>
      </c>
      <c r="T33" s="5" t="s">
        <v>226</v>
      </c>
      <c r="U33" s="5">
        <v>811.26</v>
      </c>
      <c r="V33" s="5" t="s">
        <v>227</v>
      </c>
      <c r="W33" s="5">
        <v>170.36</v>
      </c>
      <c r="X33" s="5" t="s">
        <v>74</v>
      </c>
      <c r="Y33" s="5" t="s">
        <v>75</v>
      </c>
      <c r="Z33" s="5" t="s">
        <v>76</v>
      </c>
      <c r="AA33" s="5">
        <v>41.67</v>
      </c>
      <c r="AB33" s="5"/>
      <c r="AC33" s="5"/>
      <c r="AD33" s="5">
        <v>0</v>
      </c>
      <c r="AE33" s="5" t="s">
        <v>225</v>
      </c>
      <c r="AF33" s="5" t="s">
        <v>228</v>
      </c>
      <c r="AG33" s="5" t="s">
        <v>229</v>
      </c>
      <c r="AH33" s="5" t="s">
        <v>229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3" t="s">
        <v>1</v>
      </c>
      <c r="AO33" s="5">
        <v>9</v>
      </c>
      <c r="AP33" s="5">
        <v>2</v>
      </c>
      <c r="AQ33" s="5">
        <v>180.28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3" t="s">
        <v>80</v>
      </c>
      <c r="AX33" s="3" t="s">
        <v>81</v>
      </c>
      <c r="AY33" s="3" t="s">
        <v>81</v>
      </c>
      <c r="AZ33" s="5"/>
      <c r="BA33" s="5">
        <v>0</v>
      </c>
    </row>
    <row r="34" spans="1:53" ht="17.399999999999999" thickBot="1" x14ac:dyDescent="0.35">
      <c r="A34" s="3">
        <v>32</v>
      </c>
      <c r="B34" s="4">
        <v>45805</v>
      </c>
      <c r="C34" s="4">
        <v>45835</v>
      </c>
      <c r="D34" s="10">
        <v>45805</v>
      </c>
      <c r="E34" s="4">
        <v>45835</v>
      </c>
      <c r="F34" s="4">
        <v>45865</v>
      </c>
      <c r="G34" s="3"/>
      <c r="H34" s="3" t="s">
        <v>67</v>
      </c>
      <c r="I34" s="3" t="s">
        <v>67</v>
      </c>
      <c r="J34" s="3" t="s">
        <v>67</v>
      </c>
      <c r="K34" s="3" t="s">
        <v>67</v>
      </c>
      <c r="L34" s="3" t="s">
        <v>67</v>
      </c>
      <c r="M34" s="3" t="s">
        <v>67</v>
      </c>
      <c r="N34" s="3" t="s">
        <v>67</v>
      </c>
      <c r="O34" s="3" t="s">
        <v>67</v>
      </c>
      <c r="P34" s="5" t="s">
        <v>68</v>
      </c>
      <c r="Q34" s="5" t="s">
        <v>69</v>
      </c>
      <c r="R34" s="5">
        <v>0</v>
      </c>
      <c r="S34" s="13" t="s">
        <v>70</v>
      </c>
      <c r="T34" s="5" t="s">
        <v>230</v>
      </c>
      <c r="U34" s="5">
        <v>684.7</v>
      </c>
      <c r="V34" s="5" t="s">
        <v>231</v>
      </c>
      <c r="W34" s="5">
        <v>143.79</v>
      </c>
      <c r="X34" s="5" t="s">
        <v>74</v>
      </c>
      <c r="Y34" s="5" t="s">
        <v>75</v>
      </c>
      <c r="Z34" s="5" t="s">
        <v>76</v>
      </c>
      <c r="AA34" s="5">
        <v>41.67</v>
      </c>
      <c r="AB34" s="5"/>
      <c r="AC34" s="5"/>
      <c r="AD34" s="5">
        <v>0</v>
      </c>
      <c r="AE34" s="5" t="s">
        <v>229</v>
      </c>
      <c r="AF34" s="5" t="s">
        <v>232</v>
      </c>
      <c r="AG34" s="5" t="s">
        <v>233</v>
      </c>
      <c r="AH34" s="5" t="s">
        <v>233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3" t="s">
        <v>1</v>
      </c>
      <c r="AO34" s="5">
        <v>9</v>
      </c>
      <c r="AP34" s="5">
        <v>2</v>
      </c>
      <c r="AQ34" s="5">
        <v>152.16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3" t="s">
        <v>80</v>
      </c>
      <c r="AX34" s="3" t="s">
        <v>81</v>
      </c>
      <c r="AY34" s="3" t="s">
        <v>81</v>
      </c>
      <c r="AZ34" s="5"/>
      <c r="BA34" s="5">
        <v>0</v>
      </c>
    </row>
    <row r="35" spans="1:53" ht="17.399999999999999" thickBot="1" x14ac:dyDescent="0.35">
      <c r="A35" s="3">
        <v>33</v>
      </c>
      <c r="B35" s="4">
        <v>45836</v>
      </c>
      <c r="C35" s="4">
        <v>45865</v>
      </c>
      <c r="D35" s="10">
        <v>45836</v>
      </c>
      <c r="E35" s="4">
        <v>45865</v>
      </c>
      <c r="F35" s="4">
        <v>45896</v>
      </c>
      <c r="G35" s="3"/>
      <c r="H35" s="3" t="s">
        <v>67</v>
      </c>
      <c r="I35" s="3" t="s">
        <v>67</v>
      </c>
      <c r="J35" s="3" t="s">
        <v>67</v>
      </c>
      <c r="K35" s="3" t="s">
        <v>67</v>
      </c>
      <c r="L35" s="3" t="s">
        <v>67</v>
      </c>
      <c r="M35" s="3" t="s">
        <v>67</v>
      </c>
      <c r="N35" s="3" t="s">
        <v>67</v>
      </c>
      <c r="O35" s="3" t="s">
        <v>67</v>
      </c>
      <c r="P35" s="5" t="s">
        <v>68</v>
      </c>
      <c r="Q35" s="5" t="s">
        <v>69</v>
      </c>
      <c r="R35" s="5">
        <v>0</v>
      </c>
      <c r="S35" s="13" t="s">
        <v>70</v>
      </c>
      <c r="T35" s="5" t="s">
        <v>234</v>
      </c>
      <c r="U35" s="5">
        <v>557.17999999999995</v>
      </c>
      <c r="V35" s="5" t="s">
        <v>235</v>
      </c>
      <c r="W35" s="5">
        <v>117.01</v>
      </c>
      <c r="X35" s="5" t="s">
        <v>74</v>
      </c>
      <c r="Y35" s="5" t="s">
        <v>75</v>
      </c>
      <c r="Z35" s="5" t="s">
        <v>76</v>
      </c>
      <c r="AA35" s="5">
        <v>41.67</v>
      </c>
      <c r="AB35" s="5"/>
      <c r="AC35" s="5"/>
      <c r="AD35" s="5">
        <v>0</v>
      </c>
      <c r="AE35" s="5" t="s">
        <v>233</v>
      </c>
      <c r="AF35" s="5" t="s">
        <v>236</v>
      </c>
      <c r="AG35" s="5" t="s">
        <v>237</v>
      </c>
      <c r="AH35" s="5" t="s">
        <v>237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3" t="s">
        <v>1</v>
      </c>
      <c r="AO35" s="5">
        <v>9</v>
      </c>
      <c r="AP35" s="5">
        <v>2</v>
      </c>
      <c r="AQ35" s="5">
        <v>123.82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3" t="s">
        <v>80</v>
      </c>
      <c r="AX35" s="3" t="s">
        <v>81</v>
      </c>
      <c r="AY35" s="3" t="s">
        <v>81</v>
      </c>
      <c r="AZ35" s="5"/>
      <c r="BA35" s="5">
        <v>0</v>
      </c>
    </row>
    <row r="36" spans="1:53" ht="17.399999999999999" thickBot="1" x14ac:dyDescent="0.35">
      <c r="A36" s="3">
        <v>34</v>
      </c>
      <c r="B36" s="4">
        <v>45866</v>
      </c>
      <c r="C36" s="4">
        <v>45896</v>
      </c>
      <c r="D36" s="10">
        <v>45866</v>
      </c>
      <c r="E36" s="4">
        <v>45896</v>
      </c>
      <c r="F36" s="4">
        <v>45926</v>
      </c>
      <c r="G36" s="3"/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5" t="s">
        <v>68</v>
      </c>
      <c r="Q36" s="5" t="s">
        <v>69</v>
      </c>
      <c r="R36" s="5">
        <v>0</v>
      </c>
      <c r="S36" s="13" t="s">
        <v>70</v>
      </c>
      <c r="T36" s="5" t="s">
        <v>238</v>
      </c>
      <c r="U36" s="5">
        <v>428.71</v>
      </c>
      <c r="V36" s="5" t="s">
        <v>239</v>
      </c>
      <c r="W36" s="5">
        <v>90.03</v>
      </c>
      <c r="X36" s="5" t="s">
        <v>74</v>
      </c>
      <c r="Y36" s="5" t="s">
        <v>75</v>
      </c>
      <c r="Z36" s="5" t="s">
        <v>76</v>
      </c>
      <c r="AA36" s="5">
        <v>41.67</v>
      </c>
      <c r="AB36" s="5"/>
      <c r="AC36" s="5"/>
      <c r="AD36" s="5">
        <v>0</v>
      </c>
      <c r="AE36" s="5" t="s">
        <v>237</v>
      </c>
      <c r="AF36" s="5" t="s">
        <v>240</v>
      </c>
      <c r="AG36" s="5" t="s">
        <v>241</v>
      </c>
      <c r="AH36" s="5" t="s">
        <v>241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3" t="s">
        <v>1</v>
      </c>
      <c r="AO36" s="5">
        <v>9</v>
      </c>
      <c r="AP36" s="5">
        <v>2</v>
      </c>
      <c r="AQ36" s="5">
        <v>95.27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3" t="s">
        <v>80</v>
      </c>
      <c r="AX36" s="3" t="s">
        <v>81</v>
      </c>
      <c r="AY36" s="3" t="s">
        <v>81</v>
      </c>
      <c r="AZ36" s="5"/>
      <c r="BA36" s="5">
        <v>0</v>
      </c>
    </row>
    <row r="37" spans="1:53" ht="17.399999999999999" thickBot="1" x14ac:dyDescent="0.35">
      <c r="A37" s="3">
        <v>35</v>
      </c>
      <c r="B37" s="4">
        <v>45897</v>
      </c>
      <c r="C37" s="4">
        <v>45927</v>
      </c>
      <c r="D37" s="10">
        <v>45897</v>
      </c>
      <c r="E37" s="4">
        <v>45927</v>
      </c>
      <c r="F37" s="4">
        <v>45957</v>
      </c>
      <c r="G37" s="3"/>
      <c r="H37" s="3" t="s">
        <v>67</v>
      </c>
      <c r="I37" s="3" t="s">
        <v>67</v>
      </c>
      <c r="J37" s="3" t="s">
        <v>67</v>
      </c>
      <c r="K37" s="3" t="s">
        <v>67</v>
      </c>
      <c r="L37" s="3" t="s">
        <v>67</v>
      </c>
      <c r="M37" s="3" t="s">
        <v>67</v>
      </c>
      <c r="N37" s="3" t="s">
        <v>67</v>
      </c>
      <c r="O37" s="3" t="s">
        <v>67</v>
      </c>
      <c r="P37" s="5" t="s">
        <v>68</v>
      </c>
      <c r="Q37" s="5" t="s">
        <v>69</v>
      </c>
      <c r="R37" s="5">
        <v>0</v>
      </c>
      <c r="S37" s="13" t="s">
        <v>70</v>
      </c>
      <c r="T37" s="5" t="s">
        <v>242</v>
      </c>
      <c r="U37" s="5">
        <v>299.27999999999997</v>
      </c>
      <c r="V37" s="5" t="s">
        <v>243</v>
      </c>
      <c r="W37" s="5">
        <v>62.85</v>
      </c>
      <c r="X37" s="5" t="s">
        <v>74</v>
      </c>
      <c r="Y37" s="5" t="s">
        <v>75</v>
      </c>
      <c r="Z37" s="5" t="s">
        <v>76</v>
      </c>
      <c r="AA37" s="5">
        <v>41.67</v>
      </c>
      <c r="AB37" s="5"/>
      <c r="AC37" s="5"/>
      <c r="AD37" s="5">
        <v>0</v>
      </c>
      <c r="AE37" s="5" t="s">
        <v>241</v>
      </c>
      <c r="AF37" s="5" t="s">
        <v>244</v>
      </c>
      <c r="AG37" s="5" t="s">
        <v>245</v>
      </c>
      <c r="AH37" s="5" t="s">
        <v>245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3" t="s">
        <v>1</v>
      </c>
      <c r="AO37" s="5">
        <v>9</v>
      </c>
      <c r="AP37" s="5">
        <v>2</v>
      </c>
      <c r="AQ37" s="5">
        <v>66.510000000000005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3" t="s">
        <v>80</v>
      </c>
      <c r="AX37" s="3" t="s">
        <v>81</v>
      </c>
      <c r="AY37" s="3" t="s">
        <v>81</v>
      </c>
      <c r="AZ37" s="5"/>
      <c r="BA37" s="5">
        <v>0</v>
      </c>
    </row>
    <row r="38" spans="1:53" ht="17.399999999999999" thickBot="1" x14ac:dyDescent="0.35">
      <c r="A38" s="3">
        <v>36</v>
      </c>
      <c r="B38" s="4">
        <v>45928</v>
      </c>
      <c r="C38" s="4">
        <v>45957</v>
      </c>
      <c r="D38" s="10">
        <v>45928</v>
      </c>
      <c r="E38" s="4">
        <v>45957</v>
      </c>
      <c r="F38" s="4">
        <v>45988</v>
      </c>
      <c r="G38" s="3"/>
      <c r="H38" s="3" t="s">
        <v>67</v>
      </c>
      <c r="I38" s="3" t="s">
        <v>67</v>
      </c>
      <c r="J38" s="3" t="s">
        <v>67</v>
      </c>
      <c r="K38" s="3" t="s">
        <v>67</v>
      </c>
      <c r="L38" s="3" t="s">
        <v>67</v>
      </c>
      <c r="M38" s="3" t="s">
        <v>67</v>
      </c>
      <c r="N38" s="3" t="s">
        <v>67</v>
      </c>
      <c r="O38" s="3" t="s">
        <v>67</v>
      </c>
      <c r="P38" s="5" t="s">
        <v>68</v>
      </c>
      <c r="Q38" s="5" t="s">
        <v>69</v>
      </c>
      <c r="R38" s="5">
        <v>0</v>
      </c>
      <c r="S38" s="13" t="s">
        <v>70</v>
      </c>
      <c r="T38" s="5" t="s">
        <v>246</v>
      </c>
      <c r="U38" s="5">
        <v>168.89</v>
      </c>
      <c r="V38" s="5" t="s">
        <v>247</v>
      </c>
      <c r="W38" s="5">
        <v>35.47</v>
      </c>
      <c r="X38" s="5" t="s">
        <v>74</v>
      </c>
      <c r="Y38" s="5" t="s">
        <v>75</v>
      </c>
      <c r="Z38" s="5" t="s">
        <v>76</v>
      </c>
      <c r="AA38" s="5">
        <v>41.67</v>
      </c>
      <c r="AB38" s="5"/>
      <c r="AC38" s="5"/>
      <c r="AD38" s="5">
        <v>0</v>
      </c>
      <c r="AE38" s="5" t="s">
        <v>245</v>
      </c>
      <c r="AF38" s="5" t="s">
        <v>248</v>
      </c>
      <c r="AG38" s="5" t="s">
        <v>249</v>
      </c>
      <c r="AH38" s="5" t="s">
        <v>249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3" t="s">
        <v>1</v>
      </c>
      <c r="AO38" s="5">
        <v>9</v>
      </c>
      <c r="AP38" s="5">
        <v>2</v>
      </c>
      <c r="AQ38" s="5">
        <v>37.53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3" t="s">
        <v>80</v>
      </c>
      <c r="AX38" s="3" t="s">
        <v>81</v>
      </c>
      <c r="AY38" s="3" t="s">
        <v>81</v>
      </c>
      <c r="AZ38" s="5"/>
      <c r="BA38" s="5">
        <v>0</v>
      </c>
    </row>
    <row r="39" spans="1:53" ht="16.8" x14ac:dyDescent="0.3">
      <c r="A39" s="3">
        <v>37</v>
      </c>
      <c r="B39" s="3"/>
      <c r="C39" s="3"/>
      <c r="D39" s="10">
        <v>45957</v>
      </c>
      <c r="E39" s="4">
        <v>45957</v>
      </c>
      <c r="F39" s="4">
        <v>45964</v>
      </c>
      <c r="G39" s="3"/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250</v>
      </c>
      <c r="P39" s="5" t="s">
        <v>251</v>
      </c>
      <c r="Q39" s="5" t="s">
        <v>249</v>
      </c>
      <c r="R39" s="5">
        <v>0</v>
      </c>
      <c r="S39" s="13" t="s">
        <v>249</v>
      </c>
      <c r="T39" s="5" t="s">
        <v>249</v>
      </c>
      <c r="U39" s="5"/>
      <c r="V39" s="5" t="s">
        <v>252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>
        <v>0</v>
      </c>
      <c r="AH39" s="5"/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3" t="s">
        <v>1</v>
      </c>
      <c r="AO39" s="5">
        <v>0</v>
      </c>
      <c r="AP39" s="5">
        <v>2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3" t="s">
        <v>80</v>
      </c>
      <c r="AX39" s="3" t="s">
        <v>81</v>
      </c>
      <c r="AY39" s="3" t="s">
        <v>81</v>
      </c>
      <c r="AZ39" s="5"/>
      <c r="BA39" s="5"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8DC6B1E7561A4A94DA22465EDE8788" ma:contentTypeVersion="11" ma:contentTypeDescription="Vytvoří nový dokument" ma:contentTypeScope="" ma:versionID="398a30d2b86afe3a6991db8d45d283fa">
  <xsd:schema xmlns:xsd="http://www.w3.org/2001/XMLSchema" xmlns:xs="http://www.w3.org/2001/XMLSchema" xmlns:p="http://schemas.microsoft.com/office/2006/metadata/properties" xmlns:ns2="af0626f7-8744-42f7-abda-54aacc191e0d" xmlns:ns3="fa859161-4e3b-4700-ac99-89c843124273" targetNamespace="http://schemas.microsoft.com/office/2006/metadata/properties" ma:root="true" ma:fieldsID="917312f9846bf12290a41767e8811513" ns2:_="" ns3:_="">
    <xsd:import namespace="af0626f7-8744-42f7-abda-54aacc191e0d"/>
    <xsd:import namespace="fa859161-4e3b-4700-ac99-89c843124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26f7-8744-42f7-abda-54aacc191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59161-4e3b-4700-ac99-89c84312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1EFA1-44F8-442F-8665-5D2C3E165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BEC85-1CF5-474E-9CBB-2899214655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F9E4B6-0E14-469E-B27F-56386DAC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0626f7-8744-42f7-abda-54aacc191e0d"/>
    <ds:schemaRef ds:uri="fa859161-4e3b-4700-ac99-89c843124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Výpočet KK</vt:lpstr>
      <vt:lpstr>Výpočet</vt:lpstr>
      <vt:lpstr>SPK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Krchák (AXIOM PROVIS Int.)</dc:creator>
  <cp:keywords/>
  <dc:description/>
  <cp:lastModifiedBy>Nagy Tomáš</cp:lastModifiedBy>
  <cp:revision/>
  <dcterms:created xsi:type="dcterms:W3CDTF">2022-11-22T11:00:46Z</dcterms:created>
  <dcterms:modified xsi:type="dcterms:W3CDTF">2024-06-12T13:41:40Z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0x010100B28DC6B1E7561A4A94DA22465EDE8788</vt:lpwstr>
  </property>
</Properties>
</file>